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8" activeTab="8"/>
  </bookViews>
  <sheets>
    <sheet name="饶财农指（2021）74号第一批中央和省级资金" sheetId="1" r:id="rId1"/>
    <sheet name="饶财农指（2021）91号市级资金" sheetId="2" r:id="rId2"/>
    <sheet name="县本级预算安排" sheetId="3" r:id="rId3"/>
    <sheet name="赣财乡振指（202）1号中央资金" sheetId="4" r:id="rId4"/>
    <sheet name="赣财乡振指（202）2号省级资金" sheetId="7" r:id="rId5"/>
    <sheet name="饶财农指（2022）23号市级资金" sheetId="8" r:id="rId6"/>
    <sheet name="饶财农指（2022）36号市级资金少数民族发展" sheetId="9" r:id="rId7"/>
    <sheet name="饶财农指（2022）39号市级资金重点帮扶村" sheetId="10" r:id="rId8"/>
    <sheet name="总表" sheetId="12" r:id="rId9"/>
  </sheets>
  <definedNames>
    <definedName name="_xlnm.Print_Area" localSheetId="2">县本级预算安排!$A$1:$G$17</definedName>
    <definedName name="_xlnm.Print_Area" localSheetId="1">'饶财农指（2021）91号市级资金'!$A$1:$G$8</definedName>
    <definedName name="_xlnm.Print_Area" localSheetId="3">'赣财乡振指（202）1号中央资金'!$A$1:$F$13</definedName>
    <definedName name="_xlnm.Print_Area" localSheetId="4">'赣财乡振指（202）2号省级资金'!$A$1:$F$16</definedName>
    <definedName name="_xlnm.Print_Area" localSheetId="0">'饶财农指（2021）74号第一批中央和省级资金'!$A$1:$L$23</definedName>
  </definedNames>
  <calcPr calcId="144525"/>
</workbook>
</file>

<file path=xl/sharedStrings.xml><?xml version="1.0" encoding="utf-8"?>
<sst xmlns="http://schemas.openxmlformats.org/spreadsheetml/2006/main" count="252" uniqueCount="82">
  <si>
    <t>横峰县2022年中央和省级财政衔接推进乡村振兴补助资金分配表</t>
  </si>
  <si>
    <t>单位：万元</t>
  </si>
  <si>
    <t>序号</t>
  </si>
  <si>
    <t>部门（乡镇）</t>
  </si>
  <si>
    <t>合计</t>
  </si>
  <si>
    <t>中央补助资金</t>
  </si>
  <si>
    <t>省级补助资金</t>
  </si>
  <si>
    <t>资金用途</t>
  </si>
  <si>
    <t>小计</t>
  </si>
  <si>
    <t>巩固拓展脱贫攻坚成果和乡村振兴任务</t>
  </si>
  <si>
    <t>少数民族发展任务</t>
  </si>
  <si>
    <t>欠发达国有林场巩固提升任务</t>
  </si>
  <si>
    <t>乡村振兴局</t>
  </si>
  <si>
    <t>农业农村局</t>
  </si>
  <si>
    <t>水利局</t>
  </si>
  <si>
    <t>葛源镇</t>
  </si>
  <si>
    <t>油茶种植及管护、特色产业基础配套、村庄环境整治及基础设施建设等项目</t>
  </si>
  <si>
    <t>岑阳镇</t>
  </si>
  <si>
    <t>特色产业基础配套、村庄环境整治及基础设施建设等项目</t>
  </si>
  <si>
    <t>莲荷乡</t>
  </si>
  <si>
    <t>青板乡</t>
  </si>
  <si>
    <t>龙门畈乡</t>
  </si>
  <si>
    <t>司铺乡</t>
  </si>
  <si>
    <t>港边乡</t>
  </si>
  <si>
    <t>新篁办事处</t>
  </si>
  <si>
    <t>姚家乡</t>
  </si>
  <si>
    <t>兴安街道办</t>
  </si>
  <si>
    <t>高产油茶种植奖补</t>
  </si>
  <si>
    <t>红桥场</t>
  </si>
  <si>
    <t>饮水工程巩固提升等</t>
  </si>
  <si>
    <t>交通运输局</t>
  </si>
  <si>
    <t>道路及危桥改造项目</t>
  </si>
  <si>
    <t>经营主体补助、新建油茶林、特色产业基础配套、产业基地基础设施建设等</t>
  </si>
  <si>
    <t>贷款贴息、创业致富带头人培训、项目管理费等</t>
  </si>
  <si>
    <t>就业局</t>
  </si>
  <si>
    <t>省外务工交通补助</t>
  </si>
  <si>
    <t>横峰县2022年市级财政衔接推进乡村振兴补助资金分配表</t>
  </si>
  <si>
    <t>市级补助资金</t>
  </si>
  <si>
    <t>水稻制种基地汪家塘维修</t>
  </si>
  <si>
    <t>水稻制种田产业路、沟渠建设</t>
  </si>
  <si>
    <t>水稻制种产业路、水渠建设</t>
  </si>
  <si>
    <t>横峰县2022年县本级财政衔接推进乡村振兴补助资金分配表</t>
  </si>
  <si>
    <t>县级补助资金</t>
  </si>
  <si>
    <t>村庄环境整治及基础设施建设</t>
  </si>
  <si>
    <t>特色产业基础配套</t>
  </si>
  <si>
    <t>制种烘干房</t>
  </si>
  <si>
    <t>特色产业基础配套、村庄环境整治及基础设施建设</t>
  </si>
  <si>
    <t>饮水工程巩固提升</t>
  </si>
  <si>
    <t>道路及道路改造及危桥重建项目</t>
  </si>
  <si>
    <t>合   计</t>
  </si>
  <si>
    <t>横峰县2022年第二批中央财政衔接推进乡村振兴补助资金分配表</t>
  </si>
  <si>
    <t>易地扶贫搬迁后扶</t>
  </si>
  <si>
    <t>青板村上街道路改造</t>
  </si>
  <si>
    <t>产业孵化基地建设</t>
  </si>
  <si>
    <t>新建红薯储藏窖、八月瓜产业基地新建水渠</t>
  </si>
  <si>
    <t>龙门村环境整治提升</t>
  </si>
  <si>
    <t>金龙白茶基地山排灌设施、村庄环境整治及基础设施建设</t>
  </si>
  <si>
    <t>葛源镇关田村移民狐狸山点周家山饮水工程</t>
  </si>
  <si>
    <t>岑阳镇孔家桥</t>
  </si>
  <si>
    <t>贷款贴息、雨露计划、项目管理费</t>
  </si>
  <si>
    <t>横峰县2022年第二批省级财政衔接推进乡村振兴补助资金分配表</t>
  </si>
  <si>
    <t>设施蔬菜基地水肥一体化项目</t>
  </si>
  <si>
    <t>水稻制种基地灌溉水渠维修</t>
  </si>
  <si>
    <t>洋里排水管网建设</t>
  </si>
  <si>
    <t>刘家坞村拦水坝</t>
  </si>
  <si>
    <t>饮水工程提升及山塘整治</t>
  </si>
  <si>
    <t>道路改造及危桥重建</t>
  </si>
  <si>
    <t>横峰县2022年新农村建设和长效管护市级补助资金分配表</t>
  </si>
  <si>
    <t>新农村建设资金</t>
  </si>
  <si>
    <t>村庄环境长效管护资金</t>
  </si>
  <si>
    <t>新农村建设补助资金</t>
  </si>
  <si>
    <t>村庄环境长效管护</t>
  </si>
  <si>
    <t>合  计</t>
  </si>
  <si>
    <t>横峰县2022年市级少数民族发展资金分配表</t>
  </si>
  <si>
    <t>少数民族发展资金</t>
  </si>
  <si>
    <t>新篁乡</t>
  </si>
  <si>
    <t>横峰县2022年度第二批市级财政衔接推进乡村振兴（市级重点帮扶村）补助资金分配表</t>
  </si>
  <si>
    <t>衔接推进乡村振兴补助资金（市级重点帮扶村）</t>
  </si>
  <si>
    <t>金家亭道路硬化</t>
  </si>
  <si>
    <t>灌溉水渠改建及维修</t>
  </si>
  <si>
    <t>横峰县2022年中央、省级、市级和县级财政衔接推进乡村振兴补助资金分配表</t>
  </si>
  <si>
    <t>整合资金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</si>
</sst>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b/>
      <sz val="11"/>
      <color rgb="FF000000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2" borderId="5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2" fillId="2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2" borderId="0" xfId="0" applyFill="1" applyAlignment="1">
      <alignment horizontal="right" vertical="center"/>
    </xf>
    <xf numFmtId="0" fontId="0" fillId="0" borderId="1" xfId="0" applyBorder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justify" vertical="center"/>
    </xf>
    <xf numFmtId="0" fontId="10" fillId="0" borderId="0" xfId="0" applyFont="1" applyFill="1" applyAlignment="1">
      <alignment horizontal="right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11</xdr:col>
      <xdr:colOff>0</xdr:colOff>
      <xdr:row>12</xdr:row>
      <xdr:rowOff>0</xdr:rowOff>
    </xdr:from>
    <xdr:ext cx="4985351" cy="265190"/>
    <xdr:sp>
      <xdr:nvSpPr>
        <xdr:cNvPr id="2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3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4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5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6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7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8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9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10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11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12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13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14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15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16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17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18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19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20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21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22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23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24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25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26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27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28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29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30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31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32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33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34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35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36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37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38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39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40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41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42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43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44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45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46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47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48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49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50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51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52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53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54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55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56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57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58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59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60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12</xdr:row>
      <xdr:rowOff>0</xdr:rowOff>
    </xdr:from>
    <xdr:ext cx="4985351" cy="265190"/>
    <xdr:sp>
      <xdr:nvSpPr>
        <xdr:cNvPr id="61" name="TextBox 1"/>
        <xdr:cNvSpPr txBox="1"/>
      </xdr:nvSpPr>
      <xdr:spPr>
        <a:xfrm>
          <a:off x="719582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11</xdr:col>
      <xdr:colOff>0</xdr:colOff>
      <xdr:row>7</xdr:row>
      <xdr:rowOff>0</xdr:rowOff>
    </xdr:from>
    <xdr:ext cx="5110480" cy="456565"/>
    <xdr:sp>
      <xdr:nvSpPr>
        <xdr:cNvPr id="63" name="TextBox 1"/>
        <xdr:cNvSpPr txBox="1"/>
      </xdr:nvSpPr>
      <xdr:spPr>
        <a:xfrm>
          <a:off x="7195820" y="3467100"/>
          <a:ext cx="5110480" cy="4565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  <a:p>
          <a:endParaRPr lang="zh-CN" altLang="en-US"/>
        </a:p>
      </xdr:txBody>
    </xdr:sp>
    <xdr:clientData/>
  </xdr:oneCellAnchor>
  <xdr:oneCellAnchor>
    <xdr:from>
      <xdr:col>11</xdr:col>
      <xdr:colOff>0</xdr:colOff>
      <xdr:row>5</xdr:row>
      <xdr:rowOff>0</xdr:rowOff>
    </xdr:from>
    <xdr:ext cx="5110480" cy="456565"/>
    <xdr:sp>
      <xdr:nvSpPr>
        <xdr:cNvPr id="64" name="TextBox 1"/>
        <xdr:cNvSpPr txBox="1"/>
      </xdr:nvSpPr>
      <xdr:spPr>
        <a:xfrm>
          <a:off x="7195820" y="2654300"/>
          <a:ext cx="5110480" cy="4565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  <a:p>
          <a:endParaRPr lang="zh-CN" altLang="en-US"/>
        </a:p>
      </xdr:txBody>
    </xdr:sp>
    <xdr:clientData/>
  </xdr:oneCellAnchor>
  <xdr:oneCellAnchor>
    <xdr:from>
      <xdr:col>11</xdr:col>
      <xdr:colOff>0</xdr:colOff>
      <xdr:row>8</xdr:row>
      <xdr:rowOff>0</xdr:rowOff>
    </xdr:from>
    <xdr:ext cx="5110480" cy="456565"/>
    <xdr:sp>
      <xdr:nvSpPr>
        <xdr:cNvPr id="65" name="TextBox 1"/>
        <xdr:cNvSpPr txBox="1"/>
      </xdr:nvSpPr>
      <xdr:spPr>
        <a:xfrm>
          <a:off x="7195820" y="3835400"/>
          <a:ext cx="5110480" cy="4565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  <a:p>
          <a:endParaRPr lang="zh-CN" altLang="en-US"/>
        </a:p>
      </xdr:txBody>
    </xdr:sp>
    <xdr:clientData/>
  </xdr:oneCellAnchor>
  <xdr:oneCellAnchor>
    <xdr:from>
      <xdr:col>11</xdr:col>
      <xdr:colOff>0</xdr:colOff>
      <xdr:row>7</xdr:row>
      <xdr:rowOff>0</xdr:rowOff>
    </xdr:from>
    <xdr:ext cx="5110480" cy="456565"/>
    <xdr:sp>
      <xdr:nvSpPr>
        <xdr:cNvPr id="66" name="TextBox 1"/>
        <xdr:cNvSpPr txBox="1"/>
      </xdr:nvSpPr>
      <xdr:spPr>
        <a:xfrm>
          <a:off x="7195820" y="3467100"/>
          <a:ext cx="5110480" cy="4565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  <a:p>
          <a:endParaRPr lang="zh-CN" altLang="en-US"/>
        </a:p>
      </xdr:txBody>
    </xdr:sp>
    <xdr:clientData/>
  </xdr:oneCellAnchor>
  <xdr:oneCellAnchor>
    <xdr:from>
      <xdr:col>11</xdr:col>
      <xdr:colOff>0</xdr:colOff>
      <xdr:row>7</xdr:row>
      <xdr:rowOff>0</xdr:rowOff>
    </xdr:from>
    <xdr:ext cx="5110480" cy="456565"/>
    <xdr:sp>
      <xdr:nvSpPr>
        <xdr:cNvPr id="67" name="TextBox 1"/>
        <xdr:cNvSpPr txBox="1"/>
      </xdr:nvSpPr>
      <xdr:spPr>
        <a:xfrm>
          <a:off x="7195820" y="3467100"/>
          <a:ext cx="5110480" cy="4565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  <a:p>
          <a:endParaRPr lang="zh-CN" altLang="en-US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23</xdr:col>
      <xdr:colOff>0</xdr:colOff>
      <xdr:row>12</xdr:row>
      <xdr:rowOff>0</xdr:rowOff>
    </xdr:from>
    <xdr:ext cx="4985351" cy="265190"/>
    <xdr:sp>
      <xdr:nvSpPr>
        <xdr:cNvPr id="2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3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4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5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6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7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8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9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10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11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12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13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14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15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16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17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18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19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20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21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22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23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24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25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26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27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28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29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30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31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32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33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34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35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36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37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38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39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40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41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42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43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44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45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46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47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48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49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50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51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52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53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54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55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56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57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58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59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60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12</xdr:row>
      <xdr:rowOff>0</xdr:rowOff>
    </xdr:from>
    <xdr:ext cx="4985351" cy="265190"/>
    <xdr:sp>
      <xdr:nvSpPr>
        <xdr:cNvPr id="61" name="TextBox 1"/>
        <xdr:cNvSpPr txBox="1"/>
      </xdr:nvSpPr>
      <xdr:spPr>
        <a:xfrm>
          <a:off x="15236190" y="5257800"/>
          <a:ext cx="4984750" cy="264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23</xdr:col>
      <xdr:colOff>0</xdr:colOff>
      <xdr:row>7</xdr:row>
      <xdr:rowOff>0</xdr:rowOff>
    </xdr:from>
    <xdr:ext cx="5110480" cy="456565"/>
    <xdr:sp>
      <xdr:nvSpPr>
        <xdr:cNvPr id="62" name="TextBox 1"/>
        <xdr:cNvSpPr txBox="1"/>
      </xdr:nvSpPr>
      <xdr:spPr>
        <a:xfrm>
          <a:off x="15236190" y="3467100"/>
          <a:ext cx="5110480" cy="4565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  <a:p>
          <a:endParaRPr lang="zh-CN" altLang="en-US"/>
        </a:p>
      </xdr:txBody>
    </xdr:sp>
    <xdr:clientData/>
  </xdr:oneCellAnchor>
  <xdr:oneCellAnchor>
    <xdr:from>
      <xdr:col>23</xdr:col>
      <xdr:colOff>0</xdr:colOff>
      <xdr:row>5</xdr:row>
      <xdr:rowOff>0</xdr:rowOff>
    </xdr:from>
    <xdr:ext cx="5110480" cy="456565"/>
    <xdr:sp>
      <xdr:nvSpPr>
        <xdr:cNvPr id="63" name="TextBox 1"/>
        <xdr:cNvSpPr txBox="1"/>
      </xdr:nvSpPr>
      <xdr:spPr>
        <a:xfrm>
          <a:off x="15236190" y="2654300"/>
          <a:ext cx="5110480" cy="4565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  <a:p>
          <a:endParaRPr lang="zh-CN" altLang="en-US"/>
        </a:p>
      </xdr:txBody>
    </xdr:sp>
    <xdr:clientData/>
  </xdr:oneCellAnchor>
  <xdr:oneCellAnchor>
    <xdr:from>
      <xdr:col>23</xdr:col>
      <xdr:colOff>0</xdr:colOff>
      <xdr:row>8</xdr:row>
      <xdr:rowOff>0</xdr:rowOff>
    </xdr:from>
    <xdr:ext cx="5110480" cy="456565"/>
    <xdr:sp>
      <xdr:nvSpPr>
        <xdr:cNvPr id="64" name="TextBox 1"/>
        <xdr:cNvSpPr txBox="1"/>
      </xdr:nvSpPr>
      <xdr:spPr>
        <a:xfrm>
          <a:off x="15236190" y="3835400"/>
          <a:ext cx="5110480" cy="4565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  <a:p>
          <a:endParaRPr lang="zh-CN" altLang="en-US"/>
        </a:p>
      </xdr:txBody>
    </xdr:sp>
    <xdr:clientData/>
  </xdr:oneCellAnchor>
  <xdr:oneCellAnchor>
    <xdr:from>
      <xdr:col>23</xdr:col>
      <xdr:colOff>0</xdr:colOff>
      <xdr:row>7</xdr:row>
      <xdr:rowOff>0</xdr:rowOff>
    </xdr:from>
    <xdr:ext cx="5110480" cy="456565"/>
    <xdr:sp>
      <xdr:nvSpPr>
        <xdr:cNvPr id="65" name="TextBox 1"/>
        <xdr:cNvSpPr txBox="1"/>
      </xdr:nvSpPr>
      <xdr:spPr>
        <a:xfrm>
          <a:off x="15236190" y="3467100"/>
          <a:ext cx="5110480" cy="4565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  <a:p>
          <a:endParaRPr lang="zh-CN" altLang="en-US"/>
        </a:p>
      </xdr:txBody>
    </xdr:sp>
    <xdr:clientData/>
  </xdr:oneCellAnchor>
  <xdr:oneCellAnchor>
    <xdr:from>
      <xdr:col>23</xdr:col>
      <xdr:colOff>0</xdr:colOff>
      <xdr:row>7</xdr:row>
      <xdr:rowOff>0</xdr:rowOff>
    </xdr:from>
    <xdr:ext cx="5110480" cy="456565"/>
    <xdr:sp>
      <xdr:nvSpPr>
        <xdr:cNvPr id="66" name="TextBox 1"/>
        <xdr:cNvSpPr txBox="1"/>
      </xdr:nvSpPr>
      <xdr:spPr>
        <a:xfrm>
          <a:off x="15236190" y="3467100"/>
          <a:ext cx="5110480" cy="45656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workbookViewId="0">
      <pane xSplit="11" ySplit="5" topLeftCell="L6" activePane="bottomRight" state="frozen"/>
      <selection/>
      <selection pane="topRight"/>
      <selection pane="bottomLeft"/>
      <selection pane="bottomRight" activeCell="C6" sqref="C6:K22"/>
    </sheetView>
  </sheetViews>
  <sheetFormatPr defaultColWidth="8.725" defaultRowHeight="13.5"/>
  <cols>
    <col min="1" max="1" width="6.36666666666667" style="1" customWidth="1"/>
    <col min="2" max="4" width="8.725" style="1"/>
    <col min="5" max="5" width="9.54166666666667" style="1"/>
    <col min="6" max="11" width="8.725" style="1"/>
    <col min="12" max="12" width="21.9083333333333" style="1" customWidth="1"/>
    <col min="13" max="16384" width="8.725" style="1"/>
  </cols>
  <sheetData>
    <row r="1" ht="36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Format="1" ht="25" customHeight="1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0" t="s">
        <v>1</v>
      </c>
    </row>
    <row r="4" s="2" customFormat="1" ht="36" customHeight="1" spans="1:12">
      <c r="A4" s="5" t="s">
        <v>2</v>
      </c>
      <c r="B4" s="6" t="s">
        <v>3</v>
      </c>
      <c r="C4" s="5" t="s">
        <v>4</v>
      </c>
      <c r="D4" s="5" t="s">
        <v>5</v>
      </c>
      <c r="E4" s="5"/>
      <c r="F4" s="5"/>
      <c r="G4" s="5"/>
      <c r="H4" s="5" t="s">
        <v>6</v>
      </c>
      <c r="I4" s="5"/>
      <c r="J4" s="5"/>
      <c r="K4" s="5"/>
      <c r="L4" s="5" t="s">
        <v>7</v>
      </c>
    </row>
    <row r="5" s="2" customFormat="1" ht="87" customHeight="1" spans="1:12">
      <c r="A5" s="6"/>
      <c r="B5" s="6"/>
      <c r="C5" s="6"/>
      <c r="D5" s="6" t="s">
        <v>8</v>
      </c>
      <c r="E5" s="6" t="s">
        <v>9</v>
      </c>
      <c r="F5" s="6" t="s">
        <v>10</v>
      </c>
      <c r="G5" s="6" t="s">
        <v>11</v>
      </c>
      <c r="H5" s="6" t="s">
        <v>8</v>
      </c>
      <c r="I5" s="6" t="s">
        <v>12</v>
      </c>
      <c r="J5" s="6" t="s">
        <v>13</v>
      </c>
      <c r="K5" s="6" t="s">
        <v>14</v>
      </c>
      <c r="L5" s="6"/>
    </row>
    <row r="6" s="2" customFormat="1" ht="35" customHeight="1" spans="1:12">
      <c r="A6" s="9">
        <v>1</v>
      </c>
      <c r="B6" s="10" t="s">
        <v>15</v>
      </c>
      <c r="C6" s="11">
        <f>D6+H6</f>
        <v>546.59</v>
      </c>
      <c r="D6" s="11">
        <f>SUM(E6:G6)</f>
        <v>283.79</v>
      </c>
      <c r="E6" s="11">
        <f>182.6+17+24.19</f>
        <v>223.79</v>
      </c>
      <c r="F6" s="11"/>
      <c r="G6" s="11">
        <v>60</v>
      </c>
      <c r="H6" s="11">
        <f>SUM(I6:K6)</f>
        <v>262.8</v>
      </c>
      <c r="I6" s="11">
        <f>38+144+38.8</f>
        <v>220.8</v>
      </c>
      <c r="J6" s="11">
        <f>29+13</f>
        <v>42</v>
      </c>
      <c r="K6" s="11"/>
      <c r="L6" s="22" t="s">
        <v>16</v>
      </c>
    </row>
    <row r="7" s="2" customFormat="1" ht="29" customHeight="1" spans="1:12">
      <c r="A7" s="9">
        <v>2</v>
      </c>
      <c r="B7" s="10" t="s">
        <v>17</v>
      </c>
      <c r="C7" s="11">
        <f t="shared" ref="C7:C21" si="0">D7+H7</f>
        <v>485.705</v>
      </c>
      <c r="D7" s="11">
        <f t="shared" ref="D7:D21" si="1">SUM(E7:G7)</f>
        <v>213.92</v>
      </c>
      <c r="E7" s="11">
        <f>193+5+15.92</f>
        <v>213.92</v>
      </c>
      <c r="F7" s="11"/>
      <c r="G7" s="11"/>
      <c r="H7" s="11">
        <f t="shared" ref="H7:H22" si="2">SUM(I7:K7)</f>
        <v>271.785</v>
      </c>
      <c r="I7" s="11">
        <f>25.12+21.375</f>
        <v>46.495</v>
      </c>
      <c r="J7" s="11">
        <f>189.3+25.99+10</f>
        <v>225.29</v>
      </c>
      <c r="K7" s="11"/>
      <c r="L7" s="22" t="s">
        <v>18</v>
      </c>
    </row>
    <row r="8" s="2" customFormat="1" ht="29" customHeight="1" spans="1:12">
      <c r="A8" s="9">
        <v>3</v>
      </c>
      <c r="B8" s="10" t="s">
        <v>19</v>
      </c>
      <c r="C8" s="11">
        <f t="shared" si="0"/>
        <v>111.4</v>
      </c>
      <c r="D8" s="11">
        <f t="shared" si="1"/>
        <v>31.8</v>
      </c>
      <c r="E8" s="11">
        <f>28.8+3</f>
        <v>31.8</v>
      </c>
      <c r="F8" s="11"/>
      <c r="G8" s="11"/>
      <c r="H8" s="11">
        <f t="shared" si="2"/>
        <v>79.6</v>
      </c>
      <c r="I8" s="11">
        <v>72.6</v>
      </c>
      <c r="J8" s="11">
        <v>7</v>
      </c>
      <c r="K8" s="11"/>
      <c r="L8" s="22" t="s">
        <v>18</v>
      </c>
    </row>
    <row r="9" s="2" customFormat="1" ht="36" customHeight="1" spans="1:12">
      <c r="A9" s="9">
        <v>4</v>
      </c>
      <c r="B9" s="10" t="s">
        <v>20</v>
      </c>
      <c r="C9" s="11">
        <f t="shared" si="0"/>
        <v>1236.97</v>
      </c>
      <c r="D9" s="11">
        <f t="shared" si="1"/>
        <v>397.66</v>
      </c>
      <c r="E9" s="11">
        <f>329+21+47.66</f>
        <v>397.66</v>
      </c>
      <c r="F9" s="11"/>
      <c r="G9" s="11"/>
      <c r="H9" s="11">
        <f t="shared" si="2"/>
        <v>839.31</v>
      </c>
      <c r="I9" s="11">
        <f>743.17+6.65</f>
        <v>749.82</v>
      </c>
      <c r="J9" s="11">
        <f>60.49+29</f>
        <v>89.49</v>
      </c>
      <c r="K9" s="11"/>
      <c r="L9" s="22" t="s">
        <v>18</v>
      </c>
    </row>
    <row r="10" s="2" customFormat="1" ht="24" customHeight="1" spans="1:12">
      <c r="A10" s="9">
        <v>5</v>
      </c>
      <c r="B10" s="10" t="s">
        <v>21</v>
      </c>
      <c r="C10" s="11">
        <f t="shared" si="0"/>
        <v>634</v>
      </c>
      <c r="D10" s="11">
        <f t="shared" si="1"/>
        <v>249.49</v>
      </c>
      <c r="E10" s="11">
        <f>217+32.49</f>
        <v>249.49</v>
      </c>
      <c r="F10" s="11"/>
      <c r="G10" s="11"/>
      <c r="H10" s="11">
        <f t="shared" si="2"/>
        <v>384.51</v>
      </c>
      <c r="I10" s="11">
        <v>320</v>
      </c>
      <c r="J10" s="11">
        <f>7+57.51</f>
        <v>64.51</v>
      </c>
      <c r="K10" s="11"/>
      <c r="L10" s="22" t="s">
        <v>18</v>
      </c>
    </row>
    <row r="11" s="2" customFormat="1" ht="23" customHeight="1" spans="1:12">
      <c r="A11" s="9">
        <v>6</v>
      </c>
      <c r="B11" s="10" t="s">
        <v>22</v>
      </c>
      <c r="C11" s="11">
        <f t="shared" si="0"/>
        <v>147</v>
      </c>
      <c r="D11" s="11">
        <f t="shared" si="1"/>
        <v>117</v>
      </c>
      <c r="E11" s="11">
        <f>107+10</f>
        <v>117</v>
      </c>
      <c r="F11" s="11"/>
      <c r="G11" s="11"/>
      <c r="H11" s="11">
        <f t="shared" si="2"/>
        <v>30</v>
      </c>
      <c r="I11" s="11">
        <v>20</v>
      </c>
      <c r="J11" s="11">
        <v>10</v>
      </c>
      <c r="K11" s="11"/>
      <c r="L11" s="22" t="s">
        <v>18</v>
      </c>
    </row>
    <row r="12" s="2" customFormat="1" ht="29" customHeight="1" spans="1:12">
      <c r="A12" s="9">
        <v>7</v>
      </c>
      <c r="B12" s="10" t="s">
        <v>23</v>
      </c>
      <c r="C12" s="11">
        <f t="shared" si="0"/>
        <v>483.66</v>
      </c>
      <c r="D12" s="11">
        <f t="shared" si="1"/>
        <v>454.38</v>
      </c>
      <c r="E12" s="11">
        <f>450.38+4</f>
        <v>454.38</v>
      </c>
      <c r="F12" s="11"/>
      <c r="G12" s="11"/>
      <c r="H12" s="11">
        <f t="shared" si="2"/>
        <v>29.28</v>
      </c>
      <c r="I12" s="11">
        <v>24.48</v>
      </c>
      <c r="J12" s="11">
        <v>4.8</v>
      </c>
      <c r="K12" s="11"/>
      <c r="L12" s="22" t="s">
        <v>18</v>
      </c>
    </row>
    <row r="13" s="2" customFormat="1" ht="29" customHeight="1" spans="1:12">
      <c r="A13" s="9">
        <v>8</v>
      </c>
      <c r="B13" s="10" t="s">
        <v>24</v>
      </c>
      <c r="C13" s="11">
        <f t="shared" si="0"/>
        <v>144</v>
      </c>
      <c r="D13" s="11">
        <f t="shared" si="1"/>
        <v>28</v>
      </c>
      <c r="E13" s="11">
        <v>28</v>
      </c>
      <c r="F13" s="11"/>
      <c r="G13" s="11"/>
      <c r="H13" s="11">
        <f t="shared" si="2"/>
        <v>116</v>
      </c>
      <c r="I13" s="11">
        <f>100</f>
        <v>100</v>
      </c>
      <c r="J13" s="11">
        <f>9+7</f>
        <v>16</v>
      </c>
      <c r="K13" s="11"/>
      <c r="L13" s="22" t="s">
        <v>18</v>
      </c>
    </row>
    <row r="14" s="2" customFormat="1" ht="22" customHeight="1" spans="1:12">
      <c r="A14" s="9">
        <v>9</v>
      </c>
      <c r="B14" s="10" t="s">
        <v>25</v>
      </c>
      <c r="C14" s="11">
        <f t="shared" si="0"/>
        <v>269.02</v>
      </c>
      <c r="D14" s="11">
        <f t="shared" si="1"/>
        <v>56.72</v>
      </c>
      <c r="E14" s="11">
        <f>10.72+13</f>
        <v>23.72</v>
      </c>
      <c r="F14" s="11">
        <v>33</v>
      </c>
      <c r="G14" s="11"/>
      <c r="H14" s="11">
        <f t="shared" si="2"/>
        <v>212.3</v>
      </c>
      <c r="I14" s="11">
        <f>32+147.02</f>
        <v>179.02</v>
      </c>
      <c r="J14" s="11">
        <f>11.28+15+7</f>
        <v>33.28</v>
      </c>
      <c r="K14" s="11"/>
      <c r="L14" s="22" t="s">
        <v>18</v>
      </c>
    </row>
    <row r="15" s="2" customFormat="1" ht="22" customHeight="1" spans="1:12">
      <c r="A15" s="9">
        <v>10</v>
      </c>
      <c r="B15" s="10" t="s">
        <v>26</v>
      </c>
      <c r="C15" s="11">
        <f t="shared" si="0"/>
        <v>27.875</v>
      </c>
      <c r="D15" s="11">
        <f t="shared" si="1"/>
        <v>0</v>
      </c>
      <c r="E15" s="11"/>
      <c r="F15" s="11"/>
      <c r="G15" s="11"/>
      <c r="H15" s="11">
        <f t="shared" si="2"/>
        <v>27.875</v>
      </c>
      <c r="I15" s="11">
        <v>27.075</v>
      </c>
      <c r="J15" s="11">
        <v>0.8</v>
      </c>
      <c r="K15" s="11"/>
      <c r="L15" s="23" t="s">
        <v>27</v>
      </c>
    </row>
    <row r="16" s="2" customFormat="1" ht="22" customHeight="1" spans="1:12">
      <c r="A16" s="9">
        <v>11</v>
      </c>
      <c r="B16" s="10" t="s">
        <v>28</v>
      </c>
      <c r="C16" s="11">
        <f t="shared" si="0"/>
        <v>1.3</v>
      </c>
      <c r="D16" s="11">
        <f t="shared" si="1"/>
        <v>0</v>
      </c>
      <c r="E16" s="11"/>
      <c r="F16" s="11"/>
      <c r="G16" s="11"/>
      <c r="H16" s="11">
        <f t="shared" si="2"/>
        <v>1.3</v>
      </c>
      <c r="I16" s="11"/>
      <c r="J16" s="11">
        <v>1.3</v>
      </c>
      <c r="K16" s="11"/>
      <c r="L16" s="23" t="s">
        <v>27</v>
      </c>
    </row>
    <row r="17" s="2" customFormat="1" ht="24" customHeight="1" spans="1:12">
      <c r="A17" s="9">
        <v>12</v>
      </c>
      <c r="B17" s="12" t="s">
        <v>14</v>
      </c>
      <c r="C17" s="11">
        <f t="shared" si="0"/>
        <v>296.33</v>
      </c>
      <c r="D17" s="11">
        <f t="shared" si="1"/>
        <v>77.23</v>
      </c>
      <c r="E17" s="11">
        <f>165-87.77</f>
        <v>77.23</v>
      </c>
      <c r="F17" s="11"/>
      <c r="G17" s="11"/>
      <c r="H17" s="11">
        <f t="shared" si="2"/>
        <v>219.1</v>
      </c>
      <c r="I17" s="11">
        <f>240-93.9</f>
        <v>146.1</v>
      </c>
      <c r="J17" s="11"/>
      <c r="K17" s="11">
        <v>73</v>
      </c>
      <c r="L17" s="23" t="s">
        <v>29</v>
      </c>
    </row>
    <row r="18" s="2" customFormat="1" ht="26" customHeight="1" spans="1:12">
      <c r="A18" s="9">
        <v>13</v>
      </c>
      <c r="B18" s="12" t="s">
        <v>30</v>
      </c>
      <c r="C18" s="11">
        <f t="shared" si="0"/>
        <v>387.04</v>
      </c>
      <c r="D18" s="11">
        <f t="shared" si="1"/>
        <v>205.8</v>
      </c>
      <c r="E18" s="11">
        <v>205.8</v>
      </c>
      <c r="F18" s="11"/>
      <c r="G18" s="11"/>
      <c r="H18" s="11">
        <f t="shared" si="2"/>
        <v>181.24</v>
      </c>
      <c r="I18" s="11">
        <v>181.24</v>
      </c>
      <c r="J18" s="11"/>
      <c r="K18" s="11"/>
      <c r="L18" s="23" t="s">
        <v>31</v>
      </c>
    </row>
    <row r="19" s="2" customFormat="1" ht="45" customHeight="1" spans="1:12">
      <c r="A19" s="9">
        <v>14</v>
      </c>
      <c r="B19" s="12" t="s">
        <v>13</v>
      </c>
      <c r="C19" s="11">
        <f t="shared" si="0"/>
        <v>1077.91</v>
      </c>
      <c r="D19" s="11">
        <f t="shared" si="1"/>
        <v>829.38</v>
      </c>
      <c r="E19" s="11">
        <v>829.38</v>
      </c>
      <c r="F19" s="11"/>
      <c r="G19" s="11"/>
      <c r="H19" s="11">
        <f t="shared" si="2"/>
        <v>248.53</v>
      </c>
      <c r="I19" s="11"/>
      <c r="J19" s="11">
        <v>248.53</v>
      </c>
      <c r="K19" s="11"/>
      <c r="L19" s="24" t="s">
        <v>32</v>
      </c>
    </row>
    <row r="20" s="2" customFormat="1" ht="69" customHeight="1" spans="1:12">
      <c r="A20" s="9">
        <v>15</v>
      </c>
      <c r="B20" s="12" t="s">
        <v>12</v>
      </c>
      <c r="C20" s="11">
        <f t="shared" si="0"/>
        <v>238.94</v>
      </c>
      <c r="D20" s="11">
        <f t="shared" si="1"/>
        <v>205.94</v>
      </c>
      <c r="E20" s="11">
        <v>205.94</v>
      </c>
      <c r="F20" s="11"/>
      <c r="G20" s="11"/>
      <c r="H20" s="11">
        <f t="shared" si="2"/>
        <v>33</v>
      </c>
      <c r="I20" s="11">
        <v>33</v>
      </c>
      <c r="J20" s="11"/>
      <c r="K20" s="11"/>
      <c r="L20" s="22" t="s">
        <v>33</v>
      </c>
    </row>
    <row r="21" s="2" customFormat="1" ht="51" customHeight="1" spans="1:12">
      <c r="A21" s="9">
        <v>16</v>
      </c>
      <c r="B21" s="12" t="s">
        <v>34</v>
      </c>
      <c r="C21" s="11">
        <f t="shared" si="0"/>
        <v>250</v>
      </c>
      <c r="D21" s="11">
        <f t="shared" si="1"/>
        <v>0</v>
      </c>
      <c r="E21" s="11"/>
      <c r="F21" s="11"/>
      <c r="G21" s="11"/>
      <c r="H21" s="11">
        <f t="shared" si="2"/>
        <v>250</v>
      </c>
      <c r="I21" s="11">
        <v>250</v>
      </c>
      <c r="J21" s="11"/>
      <c r="K21" s="11"/>
      <c r="L21" s="22" t="s">
        <v>35</v>
      </c>
    </row>
    <row r="22" s="2" customFormat="1" ht="29" customHeight="1" spans="1:12">
      <c r="A22" s="13" t="s">
        <v>4</v>
      </c>
      <c r="B22" s="14"/>
      <c r="C22" s="11">
        <f>SUM(C6:C21)</f>
        <v>6337.74</v>
      </c>
      <c r="D22" s="11">
        <f>SUM(D6:D21)</f>
        <v>3151.11</v>
      </c>
      <c r="E22" s="11">
        <f>SUM(E6:E21)</f>
        <v>3058.11</v>
      </c>
      <c r="F22" s="11">
        <f>SUM(F6:F21)</f>
        <v>33</v>
      </c>
      <c r="G22" s="11">
        <f>SUM(G6:G21)</f>
        <v>60</v>
      </c>
      <c r="H22" s="11">
        <f t="shared" si="2"/>
        <v>3186.63</v>
      </c>
      <c r="I22" s="11">
        <f>SUM(I6:I21)</f>
        <v>2370.63</v>
      </c>
      <c r="J22" s="11">
        <f>SUM(J6:J21)</f>
        <v>743</v>
      </c>
      <c r="K22" s="11">
        <f>SUM(K6:K21)</f>
        <v>73</v>
      </c>
      <c r="L22" s="11"/>
    </row>
    <row r="24" ht="28" customHeight="1" spans="1:1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</row>
    <row r="25" spans="1:1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</row>
    <row r="26" spans="1:1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</row>
    <row r="27" spans="1:1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</row>
    <row r="28" spans="1:1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</row>
    <row r="29" spans="1:1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</row>
    <row r="30" spans="1:1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</row>
  </sheetData>
  <mergeCells count="8">
    <mergeCell ref="D4:G4"/>
    <mergeCell ref="H4:K4"/>
    <mergeCell ref="A22:B22"/>
    <mergeCell ref="A4:A5"/>
    <mergeCell ref="B4:B5"/>
    <mergeCell ref="C4:C5"/>
    <mergeCell ref="L4:L5"/>
    <mergeCell ref="A1:L2"/>
  </mergeCells>
  <pageMargins left="0.786805555555556" right="0.0784722222222222" top="0.393055555555556" bottom="0.393055555555556" header="0.5" footer="0.5"/>
  <pageSetup paperSize="9" scale="70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D5" sqref="D5:D7"/>
    </sheetView>
  </sheetViews>
  <sheetFormatPr defaultColWidth="8.725" defaultRowHeight="13.5" outlineLevelRow="7" outlineLevelCol="7"/>
  <cols>
    <col min="7" max="7" width="26.725" customWidth="1"/>
  </cols>
  <sheetData>
    <row r="1" ht="54" customHeight="1" spans="1:7">
      <c r="A1" s="32" t="s">
        <v>36</v>
      </c>
      <c r="B1" s="32"/>
      <c r="C1" s="32"/>
      <c r="D1" s="32"/>
      <c r="E1" s="32"/>
      <c r="F1" s="32"/>
      <c r="G1" s="32"/>
    </row>
    <row r="3" s="31" customFormat="1" ht="28" customHeight="1" spans="1:7">
      <c r="A3" s="17" t="s">
        <v>2</v>
      </c>
      <c r="B3" s="18" t="s">
        <v>3</v>
      </c>
      <c r="C3" s="17" t="s">
        <v>37</v>
      </c>
      <c r="D3" s="17"/>
      <c r="E3" s="17"/>
      <c r="F3" s="17"/>
      <c r="G3" s="17" t="s">
        <v>7</v>
      </c>
    </row>
    <row r="4" s="31" customFormat="1" ht="83" customHeight="1" spans="1:7">
      <c r="A4" s="18"/>
      <c r="B4" s="18"/>
      <c r="C4" s="18" t="s">
        <v>8</v>
      </c>
      <c r="D4" s="18" t="s">
        <v>9</v>
      </c>
      <c r="E4" s="18" t="s">
        <v>10</v>
      </c>
      <c r="F4" s="18" t="s">
        <v>11</v>
      </c>
      <c r="G4" s="18"/>
    </row>
    <row r="5" ht="25" customHeight="1" spans="1:7">
      <c r="A5" s="21">
        <v>1</v>
      </c>
      <c r="B5" s="19" t="s">
        <v>19</v>
      </c>
      <c r="C5" s="21">
        <f>SUM(D5:F5)</f>
        <v>17.8</v>
      </c>
      <c r="D5" s="21">
        <v>17.8</v>
      </c>
      <c r="E5" s="21"/>
      <c r="F5" s="21"/>
      <c r="G5" s="21" t="s">
        <v>38</v>
      </c>
    </row>
    <row r="6" ht="32" customHeight="1" spans="1:7">
      <c r="A6" s="21">
        <v>2</v>
      </c>
      <c r="B6" s="19" t="s">
        <v>22</v>
      </c>
      <c r="C6" s="21">
        <f>SUM(D6:F6)</f>
        <v>33.2</v>
      </c>
      <c r="D6" s="21">
        <v>33.2</v>
      </c>
      <c r="E6" s="21"/>
      <c r="F6" s="21"/>
      <c r="G6" s="21" t="s">
        <v>39</v>
      </c>
    </row>
    <row r="7" s="38" customFormat="1" ht="25" customHeight="1" spans="1:8">
      <c r="A7" s="21">
        <v>3</v>
      </c>
      <c r="B7" s="19" t="s">
        <v>21</v>
      </c>
      <c r="C7" s="21">
        <f>SUM(D7:F7)</f>
        <v>49</v>
      </c>
      <c r="D7" s="21">
        <v>49</v>
      </c>
      <c r="E7" s="21"/>
      <c r="F7" s="21"/>
      <c r="G7" s="21" t="s">
        <v>40</v>
      </c>
      <c r="H7"/>
    </row>
    <row r="8" ht="31" customHeight="1" spans="1:7">
      <c r="A8" s="44" t="s">
        <v>4</v>
      </c>
      <c r="B8" s="45"/>
      <c r="C8" s="21">
        <f>SUM(C5:C7)</f>
        <v>100</v>
      </c>
      <c r="D8" s="21">
        <f>SUM(D5:D7)</f>
        <v>100</v>
      </c>
      <c r="E8" s="21"/>
      <c r="F8" s="21"/>
      <c r="G8" s="21"/>
    </row>
  </sheetData>
  <mergeCells count="6">
    <mergeCell ref="A1:G1"/>
    <mergeCell ref="C3:F3"/>
    <mergeCell ref="A8:B8"/>
    <mergeCell ref="A3:A4"/>
    <mergeCell ref="B3:B4"/>
    <mergeCell ref="G3:G4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C3" sqref="C3:F4"/>
    </sheetView>
  </sheetViews>
  <sheetFormatPr defaultColWidth="8.725" defaultRowHeight="13.5" outlineLevelCol="6"/>
  <cols>
    <col min="1" max="1" width="5.725" customWidth="1"/>
    <col min="2" max="2" width="16.1833333333333" customWidth="1"/>
    <col min="4" max="4" width="13.5416666666667" customWidth="1"/>
    <col min="6" max="6" width="18.5416666666667" customWidth="1"/>
    <col min="7" max="7" width="13.725" customWidth="1"/>
  </cols>
  <sheetData>
    <row r="1" ht="54" customHeight="1" spans="1:7">
      <c r="A1" s="32" t="s">
        <v>41</v>
      </c>
      <c r="B1" s="32"/>
      <c r="C1" s="32"/>
      <c r="D1" s="32"/>
      <c r="E1" s="32"/>
      <c r="F1" s="32"/>
      <c r="G1" s="32"/>
    </row>
    <row r="2" ht="14.25" spans="1:7">
      <c r="A2" s="33"/>
      <c r="B2" s="34"/>
      <c r="C2" s="34"/>
      <c r="D2" s="34"/>
      <c r="E2" s="34"/>
      <c r="F2" s="34"/>
      <c r="G2" s="35" t="s">
        <v>1</v>
      </c>
    </row>
    <row r="3" s="31" customFormat="1" ht="28" customHeight="1" spans="1:7">
      <c r="A3" s="17" t="s">
        <v>2</v>
      </c>
      <c r="B3" s="17" t="s">
        <v>3</v>
      </c>
      <c r="C3" s="17" t="s">
        <v>42</v>
      </c>
      <c r="D3" s="17"/>
      <c r="E3" s="17"/>
      <c r="F3" s="17"/>
      <c r="G3" s="17" t="s">
        <v>7</v>
      </c>
    </row>
    <row r="4" s="31" customFormat="1" ht="54" customHeight="1" spans="1:7">
      <c r="A4" s="18"/>
      <c r="B4" s="18"/>
      <c r="C4" s="18" t="s">
        <v>8</v>
      </c>
      <c r="D4" s="18" t="s">
        <v>9</v>
      </c>
      <c r="E4" s="18" t="s">
        <v>10</v>
      </c>
      <c r="F4" s="18" t="s">
        <v>11</v>
      </c>
      <c r="G4" s="18"/>
    </row>
    <row r="5" s="31" customFormat="1" ht="30" customHeight="1" spans="1:7">
      <c r="A5" s="37">
        <v>1</v>
      </c>
      <c r="B5" s="37" t="s">
        <v>21</v>
      </c>
      <c r="C5" s="39">
        <f>SUM(D5:F5)</f>
        <v>189</v>
      </c>
      <c r="D5" s="39">
        <v>189</v>
      </c>
      <c r="E5" s="39"/>
      <c r="F5" s="39"/>
      <c r="G5" s="37" t="s">
        <v>43</v>
      </c>
    </row>
    <row r="6" s="31" customFormat="1" ht="30" customHeight="1" spans="1:7">
      <c r="A6" s="37">
        <v>2</v>
      </c>
      <c r="B6" s="37" t="s">
        <v>26</v>
      </c>
      <c r="C6" s="39">
        <f t="shared" ref="C6:C17" si="0">SUM(D6:F6)</f>
        <v>237</v>
      </c>
      <c r="D6" s="39">
        <v>237</v>
      </c>
      <c r="E6" s="39"/>
      <c r="F6" s="39"/>
      <c r="G6" s="37" t="s">
        <v>43</v>
      </c>
    </row>
    <row r="7" s="31" customFormat="1" ht="30" customHeight="1" spans="1:7">
      <c r="A7" s="37">
        <v>3</v>
      </c>
      <c r="B7" s="37" t="s">
        <v>28</v>
      </c>
      <c r="C7" s="39">
        <f t="shared" si="0"/>
        <v>20</v>
      </c>
      <c r="D7" s="39">
        <v>20</v>
      </c>
      <c r="E7" s="39"/>
      <c r="F7" s="39"/>
      <c r="G7" s="37" t="s">
        <v>43</v>
      </c>
    </row>
    <row r="8" s="31" customFormat="1" ht="30" customHeight="1" spans="1:7">
      <c r="A8" s="37">
        <v>4</v>
      </c>
      <c r="B8" s="37" t="s">
        <v>22</v>
      </c>
      <c r="C8" s="39">
        <f t="shared" si="0"/>
        <v>10</v>
      </c>
      <c r="D8" s="39">
        <v>10</v>
      </c>
      <c r="E8" s="39"/>
      <c r="F8" s="39"/>
      <c r="G8" s="37" t="s">
        <v>43</v>
      </c>
    </row>
    <row r="9" s="31" customFormat="1" ht="30" customHeight="1" spans="1:7">
      <c r="A9" s="37">
        <v>5</v>
      </c>
      <c r="B9" s="37" t="s">
        <v>20</v>
      </c>
      <c r="C9" s="39">
        <f t="shared" si="0"/>
        <v>36.24</v>
      </c>
      <c r="D9" s="39">
        <v>36.24</v>
      </c>
      <c r="E9" s="39"/>
      <c r="F9" s="39"/>
      <c r="G9" s="37" t="s">
        <v>43</v>
      </c>
    </row>
    <row r="10" s="2" customFormat="1" ht="30" customHeight="1" spans="1:7">
      <c r="A10" s="37">
        <v>6</v>
      </c>
      <c r="B10" s="42" t="s">
        <v>17</v>
      </c>
      <c r="C10" s="39">
        <f t="shared" si="0"/>
        <v>48.7</v>
      </c>
      <c r="D10" s="11">
        <v>48.7</v>
      </c>
      <c r="E10" s="11"/>
      <c r="F10" s="11"/>
      <c r="G10" s="42" t="s">
        <v>44</v>
      </c>
    </row>
    <row r="11" s="2" customFormat="1" ht="30" customHeight="1" spans="1:7">
      <c r="A11" s="37">
        <v>7</v>
      </c>
      <c r="B11" s="42" t="s">
        <v>25</v>
      </c>
      <c r="C11" s="39">
        <f t="shared" si="0"/>
        <v>18</v>
      </c>
      <c r="D11" s="11">
        <v>18</v>
      </c>
      <c r="E11" s="11"/>
      <c r="F11" s="11"/>
      <c r="G11" s="11" t="s">
        <v>45</v>
      </c>
    </row>
    <row r="12" s="2" customFormat="1" ht="53" customHeight="1" spans="1:7">
      <c r="A12" s="37">
        <v>8</v>
      </c>
      <c r="B12" s="42" t="s">
        <v>19</v>
      </c>
      <c r="C12" s="39">
        <f t="shared" si="0"/>
        <v>127</v>
      </c>
      <c r="D12" s="11">
        <v>127</v>
      </c>
      <c r="E12" s="11"/>
      <c r="F12" s="11"/>
      <c r="G12" s="42" t="s">
        <v>46</v>
      </c>
    </row>
    <row r="13" s="2" customFormat="1" ht="53" customHeight="1" spans="1:7">
      <c r="A13" s="37">
        <v>9</v>
      </c>
      <c r="B13" s="42" t="s">
        <v>23</v>
      </c>
      <c r="C13" s="39">
        <f t="shared" si="0"/>
        <v>45.83</v>
      </c>
      <c r="D13" s="11">
        <v>45.83</v>
      </c>
      <c r="E13" s="11"/>
      <c r="F13" s="11"/>
      <c r="G13" s="42" t="s">
        <v>47</v>
      </c>
    </row>
    <row r="14" s="2" customFormat="1" ht="30" customHeight="1" spans="1:7">
      <c r="A14" s="37">
        <v>10</v>
      </c>
      <c r="B14" s="42" t="s">
        <v>13</v>
      </c>
      <c r="C14" s="39">
        <f t="shared" si="0"/>
        <v>46</v>
      </c>
      <c r="D14" s="11">
        <v>46</v>
      </c>
      <c r="E14" s="11"/>
      <c r="F14" s="11"/>
      <c r="G14" s="42" t="s">
        <v>44</v>
      </c>
    </row>
    <row r="15" s="31" customFormat="1" ht="30" customHeight="1" spans="1:7">
      <c r="A15" s="37">
        <v>11</v>
      </c>
      <c r="B15" s="37" t="s">
        <v>14</v>
      </c>
      <c r="C15" s="39">
        <f t="shared" si="0"/>
        <v>14.17</v>
      </c>
      <c r="D15" s="39">
        <f>60-45.83</f>
        <v>14.17</v>
      </c>
      <c r="E15" s="39"/>
      <c r="F15" s="39"/>
      <c r="G15" s="37" t="s">
        <v>47</v>
      </c>
    </row>
    <row r="16" s="31" customFormat="1" ht="30" customHeight="1" spans="1:7">
      <c r="A16" s="37">
        <v>12</v>
      </c>
      <c r="B16" s="40" t="s">
        <v>30</v>
      </c>
      <c r="C16" s="39">
        <f t="shared" si="0"/>
        <v>158.06</v>
      </c>
      <c r="D16" s="39">
        <v>158.06</v>
      </c>
      <c r="E16" s="39"/>
      <c r="F16" s="39"/>
      <c r="G16" s="37" t="s">
        <v>48</v>
      </c>
    </row>
    <row r="17" s="38" customFormat="1" ht="25" customHeight="1" spans="1:7">
      <c r="A17" s="43" t="s">
        <v>49</v>
      </c>
      <c r="B17" s="43"/>
      <c r="C17" s="39">
        <f t="shared" si="0"/>
        <v>950</v>
      </c>
      <c r="D17" s="41">
        <f>SUM(D5:D16)</f>
        <v>950</v>
      </c>
      <c r="E17" s="41"/>
      <c r="F17" s="41"/>
      <c r="G17" s="41"/>
    </row>
    <row r="18" ht="36" customHeight="1"/>
  </sheetData>
  <mergeCells count="6">
    <mergeCell ref="A1:G1"/>
    <mergeCell ref="C3:F3"/>
    <mergeCell ref="A17:B17"/>
    <mergeCell ref="A3:A4"/>
    <mergeCell ref="B3:B4"/>
    <mergeCell ref="G3:G4"/>
  </mergeCells>
  <pageMargins left="0.826388888888889" right="0.118055555555556" top="0.511805555555556" bottom="0.590277777777778" header="0.5" footer="0.5"/>
  <pageSetup paperSize="9" scale="9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opLeftCell="A3" workbookViewId="0">
      <selection activeCell="A13" sqref="A13:E13"/>
    </sheetView>
  </sheetViews>
  <sheetFormatPr defaultColWidth="8.725" defaultRowHeight="13.5" outlineLevelCol="5"/>
  <cols>
    <col min="4" max="4" width="19.275" customWidth="1"/>
    <col min="5" max="5" width="12.5416666666667" customWidth="1"/>
    <col min="6" max="6" width="23.0916666666667" customWidth="1"/>
  </cols>
  <sheetData>
    <row r="1" ht="54" customHeight="1" spans="1:6">
      <c r="A1" s="32" t="s">
        <v>50</v>
      </c>
      <c r="B1" s="32"/>
      <c r="C1" s="32"/>
      <c r="D1" s="32"/>
      <c r="E1" s="32"/>
      <c r="F1" s="32"/>
    </row>
    <row r="2" ht="14.25" spans="1:6">
      <c r="A2" s="33"/>
      <c r="B2" s="34"/>
      <c r="C2" s="34"/>
      <c r="D2" s="34"/>
      <c r="E2" s="34"/>
      <c r="F2" s="35" t="s">
        <v>1</v>
      </c>
    </row>
    <row r="3" s="31" customFormat="1" ht="28" customHeight="1" spans="1:6">
      <c r="A3" s="36" t="s">
        <v>2</v>
      </c>
      <c r="B3" s="37" t="s">
        <v>3</v>
      </c>
      <c r="C3" s="36" t="s">
        <v>5</v>
      </c>
      <c r="D3" s="36"/>
      <c r="E3" s="36"/>
      <c r="F3" s="36" t="s">
        <v>7</v>
      </c>
    </row>
    <row r="4" s="31" customFormat="1" ht="47" customHeight="1" spans="1:6">
      <c r="A4" s="37"/>
      <c r="B4" s="37"/>
      <c r="C4" s="37" t="s">
        <v>8</v>
      </c>
      <c r="D4" s="37" t="s">
        <v>9</v>
      </c>
      <c r="E4" s="37" t="s">
        <v>51</v>
      </c>
      <c r="F4" s="37"/>
    </row>
    <row r="5" s="31" customFormat="1" ht="48" customHeight="1" spans="1:6">
      <c r="A5" s="37">
        <v>1</v>
      </c>
      <c r="B5" s="37" t="s">
        <v>20</v>
      </c>
      <c r="C5" s="39">
        <f>SUM(D5:E5)</f>
        <v>70.9</v>
      </c>
      <c r="D5" s="39">
        <v>70.9</v>
      </c>
      <c r="E5" s="39"/>
      <c r="F5" s="37" t="s">
        <v>52</v>
      </c>
    </row>
    <row r="6" s="31" customFormat="1" ht="48" customHeight="1" spans="1:6">
      <c r="A6" s="37">
        <v>2</v>
      </c>
      <c r="B6" s="37" t="s">
        <v>22</v>
      </c>
      <c r="C6" s="39">
        <f t="shared" ref="C6:C13" si="0">SUM(D6:E6)</f>
        <v>80</v>
      </c>
      <c r="D6" s="39">
        <v>80</v>
      </c>
      <c r="E6" s="39"/>
      <c r="F6" s="37" t="s">
        <v>53</v>
      </c>
    </row>
    <row r="7" s="31" customFormat="1" ht="48" customHeight="1" spans="1:6">
      <c r="A7" s="37">
        <v>3</v>
      </c>
      <c r="B7" s="37" t="s">
        <v>23</v>
      </c>
      <c r="C7" s="39">
        <f t="shared" si="0"/>
        <v>63</v>
      </c>
      <c r="D7" s="39">
        <v>63</v>
      </c>
      <c r="E7" s="39"/>
      <c r="F7" s="37" t="s">
        <v>54</v>
      </c>
    </row>
    <row r="8" s="31" customFormat="1" ht="48" customHeight="1" spans="1:6">
      <c r="A8" s="37">
        <v>4</v>
      </c>
      <c r="B8" s="37" t="s">
        <v>21</v>
      </c>
      <c r="C8" s="39">
        <f t="shared" si="0"/>
        <v>80</v>
      </c>
      <c r="D8" s="39">
        <v>80</v>
      </c>
      <c r="E8" s="39"/>
      <c r="F8" s="37" t="s">
        <v>55</v>
      </c>
    </row>
    <row r="9" s="31" customFormat="1" ht="48" customHeight="1" spans="1:6">
      <c r="A9" s="37">
        <v>5</v>
      </c>
      <c r="B9" s="37" t="s">
        <v>24</v>
      </c>
      <c r="C9" s="39">
        <f t="shared" si="0"/>
        <v>42</v>
      </c>
      <c r="D9" s="39">
        <v>13</v>
      </c>
      <c r="E9" s="39">
        <v>29</v>
      </c>
      <c r="F9" s="37" t="s">
        <v>56</v>
      </c>
    </row>
    <row r="10" s="31" customFormat="1" ht="48" customHeight="1" spans="1:6">
      <c r="A10" s="37">
        <v>6</v>
      </c>
      <c r="B10" s="37" t="s">
        <v>14</v>
      </c>
      <c r="C10" s="39">
        <f t="shared" si="0"/>
        <v>15</v>
      </c>
      <c r="D10" s="39"/>
      <c r="E10" s="39">
        <v>15</v>
      </c>
      <c r="F10" s="37" t="s">
        <v>57</v>
      </c>
    </row>
    <row r="11" s="31" customFormat="1" ht="48" customHeight="1" spans="1:6">
      <c r="A11" s="37">
        <v>7</v>
      </c>
      <c r="B11" s="37" t="s">
        <v>30</v>
      </c>
      <c r="C11" s="39">
        <f t="shared" si="0"/>
        <v>152.24</v>
      </c>
      <c r="D11" s="39">
        <v>152.24</v>
      </c>
      <c r="E11" s="39"/>
      <c r="F11" s="37" t="s">
        <v>58</v>
      </c>
    </row>
    <row r="12" s="31" customFormat="1" ht="48" customHeight="1" spans="1:6">
      <c r="A12" s="37">
        <v>8</v>
      </c>
      <c r="B12" s="37" t="s">
        <v>12</v>
      </c>
      <c r="C12" s="39">
        <f t="shared" si="0"/>
        <v>252.86</v>
      </c>
      <c r="D12" s="39">
        <f>76.06+169.8+7</f>
        <v>252.86</v>
      </c>
      <c r="E12" s="39"/>
      <c r="F12" s="37" t="s">
        <v>59</v>
      </c>
    </row>
    <row r="13" s="38" customFormat="1" ht="25" customHeight="1" spans="1:6">
      <c r="A13" s="40" t="s">
        <v>4</v>
      </c>
      <c r="B13" s="40"/>
      <c r="C13" s="39">
        <f t="shared" si="0"/>
        <v>756</v>
      </c>
      <c r="D13" s="39">
        <f>SUM(D5:D12)</f>
        <v>712</v>
      </c>
      <c r="E13" s="39">
        <f>SUM(E5:E12)</f>
        <v>44</v>
      </c>
      <c r="F13" s="41"/>
    </row>
  </sheetData>
  <mergeCells count="6">
    <mergeCell ref="A1:F1"/>
    <mergeCell ref="C3:E3"/>
    <mergeCell ref="A13:B13"/>
    <mergeCell ref="A3:A4"/>
    <mergeCell ref="B3:B4"/>
    <mergeCell ref="F3:F4"/>
  </mergeCells>
  <pageMargins left="0.550694444444444" right="0.0784722222222222" top="0.550694444444444" bottom="0.432638888888889" header="0.5" footer="0.5"/>
  <pageSetup paperSize="9" scale="9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C7" sqref="C7"/>
    </sheetView>
  </sheetViews>
  <sheetFormatPr defaultColWidth="8.725" defaultRowHeight="13.5" outlineLevelCol="5"/>
  <cols>
    <col min="1" max="1" width="6.36666666666667" customWidth="1"/>
    <col min="2" max="2" width="14.0916666666667" customWidth="1"/>
    <col min="3" max="3" width="10.3666666666667" customWidth="1"/>
    <col min="4" max="4" width="12.8166666666667" customWidth="1"/>
    <col min="5" max="5" width="9.36666666666667" customWidth="1"/>
    <col min="6" max="6" width="21.725" customWidth="1"/>
  </cols>
  <sheetData>
    <row r="1" ht="54" customHeight="1" spans="1:6">
      <c r="A1" s="32" t="s">
        <v>60</v>
      </c>
      <c r="B1" s="32"/>
      <c r="C1" s="32"/>
      <c r="D1" s="32"/>
      <c r="E1" s="32"/>
      <c r="F1" s="32"/>
    </row>
    <row r="2" ht="14.25" spans="1:6">
      <c r="A2" s="33"/>
      <c r="B2" s="34"/>
      <c r="C2" s="34"/>
      <c r="D2" s="34"/>
      <c r="E2" s="34"/>
      <c r="F2" s="35" t="s">
        <v>1</v>
      </c>
    </row>
    <row r="3" s="31" customFormat="1" ht="28" customHeight="1" spans="1:6">
      <c r="A3" s="36" t="s">
        <v>2</v>
      </c>
      <c r="B3" s="37" t="s">
        <v>3</v>
      </c>
      <c r="C3" s="36" t="s">
        <v>6</v>
      </c>
      <c r="D3" s="36"/>
      <c r="E3" s="36"/>
      <c r="F3" s="36" t="s">
        <v>7</v>
      </c>
    </row>
    <row r="4" s="31" customFormat="1" ht="47" customHeight="1" spans="1:6">
      <c r="A4" s="37"/>
      <c r="B4" s="37"/>
      <c r="C4" s="37" t="s">
        <v>8</v>
      </c>
      <c r="D4" s="37" t="s">
        <v>9</v>
      </c>
      <c r="E4" s="37" t="s">
        <v>10</v>
      </c>
      <c r="F4" s="37"/>
    </row>
    <row r="5" ht="30" customHeight="1" spans="1:6">
      <c r="A5" s="21">
        <v>1</v>
      </c>
      <c r="B5" s="21" t="s">
        <v>13</v>
      </c>
      <c r="C5" s="21">
        <f>SUM(D5:E5)</f>
        <v>84</v>
      </c>
      <c r="D5" s="21">
        <v>84</v>
      </c>
      <c r="E5" s="21"/>
      <c r="F5" s="19" t="s">
        <v>61</v>
      </c>
    </row>
    <row r="6" ht="30" customHeight="1" spans="1:6">
      <c r="A6" s="21">
        <v>2</v>
      </c>
      <c r="B6" s="21" t="s">
        <v>21</v>
      </c>
      <c r="C6" s="21">
        <f>SUM(D6:E6)</f>
        <v>20</v>
      </c>
      <c r="D6" s="21">
        <v>20</v>
      </c>
      <c r="E6" s="21"/>
      <c r="F6" s="19" t="s">
        <v>44</v>
      </c>
    </row>
    <row r="7" ht="30" customHeight="1" spans="1:6">
      <c r="A7" s="21">
        <v>3</v>
      </c>
      <c r="B7" s="21" t="s">
        <v>25</v>
      </c>
      <c r="C7" s="21">
        <f>SUM(D7:E7)</f>
        <v>27</v>
      </c>
      <c r="D7" s="21"/>
      <c r="E7" s="21">
        <v>27</v>
      </c>
      <c r="F7" s="19" t="s">
        <v>62</v>
      </c>
    </row>
    <row r="8" ht="30" customHeight="1" spans="1:6">
      <c r="A8" s="21">
        <v>4</v>
      </c>
      <c r="B8" s="21" t="s">
        <v>22</v>
      </c>
      <c r="C8" s="21">
        <f>SUM(D8:E8)</f>
        <v>6.8</v>
      </c>
      <c r="D8" s="21">
        <v>6.8</v>
      </c>
      <c r="E8" s="21"/>
      <c r="F8" s="19" t="s">
        <v>39</v>
      </c>
    </row>
    <row r="9" ht="30" customHeight="1" spans="1:6">
      <c r="A9" s="21">
        <v>5</v>
      </c>
      <c r="B9" s="21" t="s">
        <v>20</v>
      </c>
      <c r="C9" s="21">
        <f>SUM(D9:E9)</f>
        <v>348.2</v>
      </c>
      <c r="D9" s="21">
        <v>348.2</v>
      </c>
      <c r="E9" s="21"/>
      <c r="F9" s="19" t="s">
        <v>43</v>
      </c>
    </row>
    <row r="10" ht="30" customHeight="1" spans="1:6">
      <c r="A10" s="21">
        <v>6</v>
      </c>
      <c r="B10" s="21" t="s">
        <v>17</v>
      </c>
      <c r="C10" s="21">
        <f t="shared" ref="C9:C15" si="0">SUM(D10:E10)</f>
        <v>36</v>
      </c>
      <c r="D10" s="21">
        <v>36</v>
      </c>
      <c r="E10" s="21"/>
      <c r="F10" s="19" t="s">
        <v>63</v>
      </c>
    </row>
    <row r="11" ht="30" customHeight="1" spans="1:6">
      <c r="A11" s="21">
        <v>7</v>
      </c>
      <c r="B11" s="21" t="s">
        <v>19</v>
      </c>
      <c r="C11" s="21">
        <f t="shared" si="0"/>
        <v>75.2</v>
      </c>
      <c r="D11" s="21">
        <v>75.2</v>
      </c>
      <c r="E11" s="21"/>
      <c r="F11" s="19" t="s">
        <v>43</v>
      </c>
    </row>
    <row r="12" ht="30" customHeight="1" spans="1:6">
      <c r="A12" s="21">
        <v>8</v>
      </c>
      <c r="B12" s="21" t="s">
        <v>23</v>
      </c>
      <c r="C12" s="21">
        <f t="shared" si="0"/>
        <v>146.14</v>
      </c>
      <c r="D12" s="21">
        <v>146.14</v>
      </c>
      <c r="E12" s="21"/>
      <c r="F12" s="19" t="s">
        <v>43</v>
      </c>
    </row>
    <row r="13" ht="30" customHeight="1" spans="1:6">
      <c r="A13" s="21">
        <v>9</v>
      </c>
      <c r="B13" s="21" t="s">
        <v>24</v>
      </c>
      <c r="C13" s="21">
        <f t="shared" si="0"/>
        <v>20</v>
      </c>
      <c r="D13" s="21">
        <v>9</v>
      </c>
      <c r="E13" s="21">
        <v>11</v>
      </c>
      <c r="F13" s="19" t="s">
        <v>64</v>
      </c>
    </row>
    <row r="14" ht="30" customHeight="1" spans="1:6">
      <c r="A14" s="21">
        <v>10</v>
      </c>
      <c r="B14" s="21" t="s">
        <v>14</v>
      </c>
      <c r="C14" s="21">
        <f t="shared" si="0"/>
        <v>58</v>
      </c>
      <c r="D14" s="21">
        <v>58</v>
      </c>
      <c r="E14" s="21"/>
      <c r="F14" s="19" t="s">
        <v>65</v>
      </c>
    </row>
    <row r="15" ht="30" customHeight="1" spans="1:6">
      <c r="A15" s="21">
        <v>11</v>
      </c>
      <c r="B15" s="21" t="s">
        <v>30</v>
      </c>
      <c r="C15" s="21">
        <f t="shared" si="0"/>
        <v>37.66</v>
      </c>
      <c r="D15" s="21">
        <v>37.66</v>
      </c>
      <c r="E15" s="21"/>
      <c r="F15" s="19" t="s">
        <v>66</v>
      </c>
    </row>
    <row r="16" ht="30" customHeight="1" spans="1:6">
      <c r="A16" s="28" t="s">
        <v>4</v>
      </c>
      <c r="B16" s="28"/>
      <c r="C16" s="21">
        <f>SUM(C5:C15)</f>
        <v>859</v>
      </c>
      <c r="D16" s="21">
        <f>SUM(D5:D15)</f>
        <v>821</v>
      </c>
      <c r="E16" s="21">
        <f>SUM(E5:E15)</f>
        <v>38</v>
      </c>
      <c r="F16" s="21"/>
    </row>
  </sheetData>
  <mergeCells count="6">
    <mergeCell ref="A1:F1"/>
    <mergeCell ref="C3:E3"/>
    <mergeCell ref="A16:B16"/>
    <mergeCell ref="A3:A4"/>
    <mergeCell ref="B3:B4"/>
    <mergeCell ref="F3:F4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E8" sqref="E8"/>
    </sheetView>
  </sheetViews>
  <sheetFormatPr defaultColWidth="8.725" defaultRowHeight="13.5" outlineLevelRow="5" outlineLevelCol="5"/>
  <cols>
    <col min="2" max="2" width="13.3666666666667" customWidth="1"/>
    <col min="4" max="4" width="17.9083333333333" customWidth="1"/>
    <col min="5" max="5" width="25.275" customWidth="1"/>
    <col min="6" max="6" width="20.3666666666667" customWidth="1"/>
  </cols>
  <sheetData>
    <row r="1" ht="49" customHeight="1" spans="1:6">
      <c r="A1" s="30" t="s">
        <v>67</v>
      </c>
      <c r="B1" s="30"/>
      <c r="C1" s="30"/>
      <c r="D1" s="30"/>
      <c r="E1" s="30"/>
      <c r="F1" s="30"/>
    </row>
    <row r="2" ht="44" customHeight="1" spans="6:6">
      <c r="F2" s="26" t="s">
        <v>1</v>
      </c>
    </row>
    <row r="3" ht="48" customHeight="1" spans="1:6">
      <c r="A3" s="28" t="s">
        <v>2</v>
      </c>
      <c r="B3" s="28" t="s">
        <v>3</v>
      </c>
      <c r="C3" s="28" t="s">
        <v>8</v>
      </c>
      <c r="D3" s="28" t="s">
        <v>68</v>
      </c>
      <c r="E3" s="28" t="s">
        <v>69</v>
      </c>
      <c r="F3" s="28" t="s">
        <v>7</v>
      </c>
    </row>
    <row r="4" ht="32" customHeight="1" spans="1:6">
      <c r="A4" s="21">
        <v>1</v>
      </c>
      <c r="B4" s="21" t="s">
        <v>20</v>
      </c>
      <c r="C4" s="28">
        <f>SUM(D4:E4)</f>
        <v>180</v>
      </c>
      <c r="D4" s="21">
        <v>180</v>
      </c>
      <c r="E4" s="21"/>
      <c r="F4" s="21" t="s">
        <v>70</v>
      </c>
    </row>
    <row r="5" ht="31" customHeight="1" spans="1:6">
      <c r="A5" s="21">
        <v>2</v>
      </c>
      <c r="B5" s="21" t="s">
        <v>13</v>
      </c>
      <c r="C5" s="28">
        <f>SUM(D5:E5)</f>
        <v>44.1</v>
      </c>
      <c r="D5" s="21"/>
      <c r="E5" s="21">
        <v>44.1</v>
      </c>
      <c r="F5" s="21" t="s">
        <v>71</v>
      </c>
    </row>
    <row r="6" ht="28" customHeight="1" spans="1:6">
      <c r="A6" s="28" t="s">
        <v>72</v>
      </c>
      <c r="B6" s="28"/>
      <c r="C6" s="28">
        <f>SUM(D6:E6)</f>
        <v>224.1</v>
      </c>
      <c r="D6" s="21">
        <f>SUM(D4:D5)</f>
        <v>180</v>
      </c>
      <c r="E6" s="21">
        <f>SUM(E4:E5)</f>
        <v>44.1</v>
      </c>
      <c r="F6" s="21"/>
    </row>
  </sheetData>
  <mergeCells count="2">
    <mergeCell ref="A1:F1"/>
    <mergeCell ref="A6:B6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C12" sqref="C12"/>
    </sheetView>
  </sheetViews>
  <sheetFormatPr defaultColWidth="8.725" defaultRowHeight="13.5" outlineLevelRow="3" outlineLevelCol="2"/>
  <cols>
    <col min="1" max="1" width="17" customWidth="1"/>
    <col min="2" max="2" width="26.4583333333333" customWidth="1"/>
    <col min="3" max="3" width="22.725" customWidth="1"/>
  </cols>
  <sheetData>
    <row r="1" ht="49" customHeight="1" spans="1:3">
      <c r="A1" s="29" t="s">
        <v>73</v>
      </c>
      <c r="B1" s="29"/>
      <c r="C1" s="29"/>
    </row>
    <row r="2" ht="44" customHeight="1" spans="3:3">
      <c r="C2" s="26" t="s">
        <v>1</v>
      </c>
    </row>
    <row r="3" ht="48" customHeight="1" spans="1:3">
      <c r="A3" s="28" t="s">
        <v>3</v>
      </c>
      <c r="B3" s="28" t="s">
        <v>74</v>
      </c>
      <c r="C3" s="28" t="s">
        <v>7</v>
      </c>
    </row>
    <row r="4" ht="37" customHeight="1" spans="1:3">
      <c r="A4" s="28" t="s">
        <v>75</v>
      </c>
      <c r="B4" s="28">
        <v>10</v>
      </c>
      <c r="C4" s="28" t="s">
        <v>64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13" sqref="D13"/>
    </sheetView>
  </sheetViews>
  <sheetFormatPr defaultColWidth="8.725" defaultRowHeight="13.5" outlineLevelCol="4"/>
  <cols>
    <col min="2" max="2" width="15.8166666666667" customWidth="1"/>
    <col min="3" max="3" width="23.9083333333333" customWidth="1"/>
    <col min="4" max="4" width="22.8166666666667" customWidth="1"/>
  </cols>
  <sheetData>
    <row r="1" ht="38" customHeight="1" spans="1:4">
      <c r="A1" s="25" t="s">
        <v>76</v>
      </c>
      <c r="B1" s="25"/>
      <c r="C1" s="25"/>
      <c r="D1" s="25"/>
    </row>
    <row r="2" ht="39" customHeight="1" spans="4:4">
      <c r="D2" s="26" t="s">
        <v>1</v>
      </c>
    </row>
    <row r="3" ht="46" customHeight="1" spans="1:4">
      <c r="A3" s="27" t="s">
        <v>2</v>
      </c>
      <c r="B3" s="27" t="s">
        <v>3</v>
      </c>
      <c r="C3" s="19" t="s">
        <v>77</v>
      </c>
      <c r="D3" s="27" t="s">
        <v>7</v>
      </c>
    </row>
    <row r="4" ht="34" customHeight="1" spans="1:5">
      <c r="A4" s="28">
        <v>1</v>
      </c>
      <c r="B4" s="28" t="s">
        <v>19</v>
      </c>
      <c r="C4" s="28">
        <v>45</v>
      </c>
      <c r="D4" s="21" t="s">
        <v>78</v>
      </c>
      <c r="E4">
        <v>2130504</v>
      </c>
    </row>
    <row r="5" ht="34" customHeight="1" spans="1:5">
      <c r="A5" s="28">
        <v>2</v>
      </c>
      <c r="B5" s="28" t="s">
        <v>15</v>
      </c>
      <c r="C5" s="28">
        <v>5</v>
      </c>
      <c r="D5" s="21" t="s">
        <v>79</v>
      </c>
      <c r="E5">
        <v>2130504</v>
      </c>
    </row>
    <row r="6" ht="34" customHeight="1" spans="1:4">
      <c r="A6" s="28" t="s">
        <v>4</v>
      </c>
      <c r="B6" s="28"/>
      <c r="C6" s="28">
        <f>SUM(C4:C5)</f>
        <v>50</v>
      </c>
      <c r="D6" s="21"/>
    </row>
    <row r="7" ht="34" customHeight="1"/>
    <row r="8" ht="34" customHeight="1"/>
    <row r="9" ht="34" customHeight="1"/>
  </sheetData>
  <mergeCells count="2">
    <mergeCell ref="A1:D1"/>
    <mergeCell ref="A6:B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0"/>
  <sheetViews>
    <sheetView tabSelected="1" workbookViewId="0">
      <selection activeCell="A1" sqref="A1:X2"/>
    </sheetView>
  </sheetViews>
  <sheetFormatPr defaultColWidth="8.725" defaultRowHeight="13.5"/>
  <cols>
    <col min="1" max="1" width="6.36666666666667" style="1" customWidth="1"/>
    <col min="2" max="4" width="8.725" style="1"/>
    <col min="5" max="6" width="9.54166666666667" style="1"/>
    <col min="7" max="23" width="8.725" style="1"/>
    <col min="24" max="24" width="21.9083333333333" style="1" customWidth="1"/>
    <col min="25" max="16384" width="8.725" style="1"/>
  </cols>
  <sheetData>
    <row r="1" s="1" customFormat="1" ht="36" customHeight="1" spans="1:24">
      <c r="A1" s="3" t="s">
        <v>80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="1" customFormat="1" ht="25" customHeight="1" spans="1:2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customFormat="1" ht="25" customHeight="1" spans="1:2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20" t="s">
        <v>1</v>
      </c>
    </row>
    <row r="4" s="2" customFormat="1" ht="36" customHeight="1" spans="1:24">
      <c r="A4" s="5" t="s">
        <v>2</v>
      </c>
      <c r="B4" s="6" t="s">
        <v>3</v>
      </c>
      <c r="C4" s="5" t="s">
        <v>4</v>
      </c>
      <c r="D4" s="7" t="s">
        <v>5</v>
      </c>
      <c r="E4" s="8"/>
      <c r="F4" s="8"/>
      <c r="G4" s="8"/>
      <c r="H4" s="8"/>
      <c r="I4" s="16"/>
      <c r="J4" s="7" t="s">
        <v>6</v>
      </c>
      <c r="K4" s="8"/>
      <c r="L4" s="8"/>
      <c r="M4" s="8"/>
      <c r="N4" s="8"/>
      <c r="O4" s="16"/>
      <c r="P4" s="17" t="s">
        <v>37</v>
      </c>
      <c r="Q4" s="17"/>
      <c r="R4" s="17"/>
      <c r="S4" s="17"/>
      <c r="T4" s="17" t="s">
        <v>42</v>
      </c>
      <c r="U4" s="17"/>
      <c r="V4" s="17"/>
      <c r="W4" s="17"/>
      <c r="X4" s="5" t="s">
        <v>7</v>
      </c>
    </row>
    <row r="5" s="2" customFormat="1" ht="87" customHeight="1" spans="1:24">
      <c r="A5" s="6"/>
      <c r="B5" s="6"/>
      <c r="C5" s="6"/>
      <c r="D5" s="6" t="s">
        <v>8</v>
      </c>
      <c r="E5" s="6" t="s">
        <v>9</v>
      </c>
      <c r="F5" s="6" t="s">
        <v>51</v>
      </c>
      <c r="G5" s="6" t="s">
        <v>10</v>
      </c>
      <c r="H5" s="6" t="s">
        <v>11</v>
      </c>
      <c r="I5" s="6" t="s">
        <v>81</v>
      </c>
      <c r="J5" s="6" t="s">
        <v>8</v>
      </c>
      <c r="K5" s="6" t="s">
        <v>12</v>
      </c>
      <c r="L5" s="6" t="s">
        <v>13</v>
      </c>
      <c r="M5" s="6" t="s">
        <v>14</v>
      </c>
      <c r="N5" s="6" t="s">
        <v>9</v>
      </c>
      <c r="O5" s="6" t="s">
        <v>10</v>
      </c>
      <c r="P5" s="18" t="s">
        <v>8</v>
      </c>
      <c r="Q5" s="18" t="s">
        <v>9</v>
      </c>
      <c r="R5" s="18" t="s">
        <v>10</v>
      </c>
      <c r="S5" s="18" t="s">
        <v>11</v>
      </c>
      <c r="T5" s="18" t="s">
        <v>8</v>
      </c>
      <c r="U5" s="18" t="s">
        <v>9</v>
      </c>
      <c r="V5" s="18" t="s">
        <v>10</v>
      </c>
      <c r="W5" s="18" t="s">
        <v>11</v>
      </c>
      <c r="X5" s="6"/>
    </row>
    <row r="6" s="2" customFormat="1" ht="35" customHeight="1" spans="1:24">
      <c r="A6" s="9">
        <v>1</v>
      </c>
      <c r="B6" s="10" t="s">
        <v>15</v>
      </c>
      <c r="C6" s="11">
        <f>D6+J6+P6+T6</f>
        <v>551.59</v>
      </c>
      <c r="D6" s="11">
        <f t="shared" ref="D6:D21" si="0">SUM(E6:I6)</f>
        <v>283.79</v>
      </c>
      <c r="E6" s="11">
        <f>182.6+17+24.19</f>
        <v>223.79</v>
      </c>
      <c r="F6" s="11"/>
      <c r="G6" s="11"/>
      <c r="H6" s="11">
        <v>60</v>
      </c>
      <c r="I6" s="11"/>
      <c r="J6" s="11">
        <f>SUM(K6:O6)</f>
        <v>262.8</v>
      </c>
      <c r="K6" s="11">
        <f>38+144+38.8</f>
        <v>220.8</v>
      </c>
      <c r="L6" s="11">
        <f>29+13</f>
        <v>42</v>
      </c>
      <c r="M6" s="11"/>
      <c r="N6" s="11"/>
      <c r="O6" s="11"/>
      <c r="P6" s="19">
        <f>SUM(Q6:S6)</f>
        <v>5</v>
      </c>
      <c r="Q6" s="11">
        <v>5</v>
      </c>
      <c r="R6" s="21"/>
      <c r="S6" s="11"/>
      <c r="T6" s="11">
        <f>SUM(U6:W6)</f>
        <v>0</v>
      </c>
      <c r="U6" s="11"/>
      <c r="V6" s="11"/>
      <c r="W6" s="11"/>
      <c r="X6" s="22" t="s">
        <v>16</v>
      </c>
    </row>
    <row r="7" s="2" customFormat="1" ht="29" customHeight="1" spans="1:24">
      <c r="A7" s="9">
        <v>2</v>
      </c>
      <c r="B7" s="10" t="s">
        <v>17</v>
      </c>
      <c r="C7" s="11">
        <f>D7+J7+P7+T7</f>
        <v>570.405</v>
      </c>
      <c r="D7" s="11">
        <f t="shared" si="0"/>
        <v>213.92</v>
      </c>
      <c r="E7" s="11">
        <f>193+5+15.92</f>
        <v>213.92</v>
      </c>
      <c r="F7" s="11"/>
      <c r="G7" s="11"/>
      <c r="H7" s="11"/>
      <c r="I7" s="11"/>
      <c r="J7" s="11">
        <f t="shared" ref="J7:J22" si="1">SUM(K7:O7)</f>
        <v>307.785</v>
      </c>
      <c r="K7" s="11">
        <f>25.12+21.375</f>
        <v>46.495</v>
      </c>
      <c r="L7" s="11">
        <f>189.3+25.99+10</f>
        <v>225.29</v>
      </c>
      <c r="M7" s="11"/>
      <c r="N7" s="11">
        <v>36</v>
      </c>
      <c r="O7" s="11"/>
      <c r="P7" s="19">
        <f t="shared" ref="P7:P22" si="2">SUM(Q7:S7)</f>
        <v>0</v>
      </c>
      <c r="Q7" s="11"/>
      <c r="R7" s="21"/>
      <c r="S7" s="11"/>
      <c r="T7" s="11">
        <f t="shared" ref="T7:T22" si="3">SUM(U7:W7)</f>
        <v>48.7</v>
      </c>
      <c r="U7" s="11">
        <v>48.7</v>
      </c>
      <c r="V7" s="11"/>
      <c r="W7" s="11"/>
      <c r="X7" s="22" t="s">
        <v>18</v>
      </c>
    </row>
    <row r="8" s="2" customFormat="1" ht="29" customHeight="1" spans="1:24">
      <c r="A8" s="9">
        <v>3</v>
      </c>
      <c r="B8" s="10" t="s">
        <v>19</v>
      </c>
      <c r="C8" s="11">
        <f t="shared" ref="C7:C21" si="4">D8+J8+P8+T8</f>
        <v>376.4</v>
      </c>
      <c r="D8" s="11">
        <f t="shared" si="0"/>
        <v>31.8</v>
      </c>
      <c r="E8" s="11">
        <f>28.8+3</f>
        <v>31.8</v>
      </c>
      <c r="F8" s="11"/>
      <c r="G8" s="11"/>
      <c r="H8" s="11"/>
      <c r="I8" s="11"/>
      <c r="J8" s="11">
        <f t="shared" si="1"/>
        <v>154.8</v>
      </c>
      <c r="K8" s="11">
        <v>72.6</v>
      </c>
      <c r="L8" s="11">
        <v>7</v>
      </c>
      <c r="M8" s="11"/>
      <c r="N8" s="11">
        <v>75.2</v>
      </c>
      <c r="O8" s="11"/>
      <c r="P8" s="19">
        <f t="shared" si="2"/>
        <v>62.8</v>
      </c>
      <c r="Q8" s="21">
        <f>17.8+45</f>
        <v>62.8</v>
      </c>
      <c r="R8" s="11"/>
      <c r="S8" s="11"/>
      <c r="T8" s="11">
        <f t="shared" si="3"/>
        <v>127</v>
      </c>
      <c r="U8" s="11">
        <v>127</v>
      </c>
      <c r="V8" s="11"/>
      <c r="W8" s="11"/>
      <c r="X8" s="22" t="s">
        <v>18</v>
      </c>
    </row>
    <row r="9" s="2" customFormat="1" ht="36" customHeight="1" spans="1:24">
      <c r="A9" s="9">
        <v>4</v>
      </c>
      <c r="B9" s="10" t="s">
        <v>20</v>
      </c>
      <c r="C9" s="11">
        <f t="shared" si="4"/>
        <v>1872.31</v>
      </c>
      <c r="D9" s="11">
        <f t="shared" si="0"/>
        <v>468.56</v>
      </c>
      <c r="E9" s="11">
        <f>329+21+47.66+70.9</f>
        <v>468.56</v>
      </c>
      <c r="F9" s="11"/>
      <c r="G9" s="11"/>
      <c r="H9" s="11"/>
      <c r="I9" s="11"/>
      <c r="J9" s="11">
        <f t="shared" si="1"/>
        <v>1187.51</v>
      </c>
      <c r="K9" s="11">
        <f>743.17+6.65</f>
        <v>749.82</v>
      </c>
      <c r="L9" s="11">
        <f>60.49+29</f>
        <v>89.49</v>
      </c>
      <c r="M9" s="11"/>
      <c r="N9" s="11">
        <v>348.2</v>
      </c>
      <c r="O9" s="11"/>
      <c r="P9" s="19">
        <f t="shared" si="2"/>
        <v>180</v>
      </c>
      <c r="Q9" s="21">
        <v>180</v>
      </c>
      <c r="R9" s="11"/>
      <c r="S9" s="11"/>
      <c r="T9" s="11">
        <f t="shared" si="3"/>
        <v>36.24</v>
      </c>
      <c r="U9" s="11">
        <v>36.24</v>
      </c>
      <c r="V9" s="11"/>
      <c r="W9" s="11"/>
      <c r="X9" s="22" t="s">
        <v>18</v>
      </c>
    </row>
    <row r="10" s="2" customFormat="1" ht="24" customHeight="1" spans="1:24">
      <c r="A10" s="9">
        <v>5</v>
      </c>
      <c r="B10" s="10" t="s">
        <v>21</v>
      </c>
      <c r="C10" s="11">
        <f t="shared" si="4"/>
        <v>972</v>
      </c>
      <c r="D10" s="11">
        <f t="shared" si="0"/>
        <v>329.49</v>
      </c>
      <c r="E10" s="11">
        <f>217+32.49+80</f>
        <v>329.49</v>
      </c>
      <c r="F10" s="11"/>
      <c r="G10" s="11"/>
      <c r="H10" s="11"/>
      <c r="I10" s="11"/>
      <c r="J10" s="11">
        <f t="shared" si="1"/>
        <v>404.51</v>
      </c>
      <c r="K10" s="11">
        <v>320</v>
      </c>
      <c r="L10" s="11">
        <f>7+57.51</f>
        <v>64.51</v>
      </c>
      <c r="M10" s="11"/>
      <c r="N10" s="11">
        <v>20</v>
      </c>
      <c r="O10" s="11"/>
      <c r="P10" s="19">
        <f t="shared" si="2"/>
        <v>49</v>
      </c>
      <c r="Q10" s="21">
        <f>49</f>
        <v>49</v>
      </c>
      <c r="R10" s="11"/>
      <c r="S10" s="11"/>
      <c r="T10" s="11">
        <f t="shared" si="3"/>
        <v>189</v>
      </c>
      <c r="U10" s="11">
        <v>189</v>
      </c>
      <c r="V10" s="11"/>
      <c r="W10" s="11"/>
      <c r="X10" s="22" t="s">
        <v>18</v>
      </c>
    </row>
    <row r="11" s="2" customFormat="1" ht="23" customHeight="1" spans="1:24">
      <c r="A11" s="9">
        <v>6</v>
      </c>
      <c r="B11" s="10" t="s">
        <v>22</v>
      </c>
      <c r="C11" s="11">
        <f t="shared" si="4"/>
        <v>277</v>
      </c>
      <c r="D11" s="11">
        <f t="shared" si="0"/>
        <v>197</v>
      </c>
      <c r="E11" s="11">
        <f>107+10+80</f>
        <v>197</v>
      </c>
      <c r="F11" s="11"/>
      <c r="G11" s="11"/>
      <c r="H11" s="11"/>
      <c r="I11" s="11"/>
      <c r="J11" s="11">
        <f t="shared" si="1"/>
        <v>36.8</v>
      </c>
      <c r="K11" s="11">
        <v>20</v>
      </c>
      <c r="L11" s="11">
        <v>10</v>
      </c>
      <c r="M11" s="11"/>
      <c r="N11" s="11">
        <v>6.8</v>
      </c>
      <c r="O11" s="11"/>
      <c r="P11" s="19">
        <f t="shared" si="2"/>
        <v>33.2</v>
      </c>
      <c r="Q11" s="21">
        <v>33.2</v>
      </c>
      <c r="R11" s="11"/>
      <c r="S11" s="11"/>
      <c r="T11" s="11">
        <f t="shared" si="3"/>
        <v>10</v>
      </c>
      <c r="U11" s="11">
        <v>10</v>
      </c>
      <c r="V11" s="11"/>
      <c r="W11" s="11"/>
      <c r="X11" s="22" t="s">
        <v>18</v>
      </c>
    </row>
    <row r="12" s="2" customFormat="1" ht="29" customHeight="1" spans="1:24">
      <c r="A12" s="9">
        <v>7</v>
      </c>
      <c r="B12" s="10" t="s">
        <v>23</v>
      </c>
      <c r="C12" s="11">
        <f t="shared" si="4"/>
        <v>738.63</v>
      </c>
      <c r="D12" s="11">
        <f t="shared" si="0"/>
        <v>517.38</v>
      </c>
      <c r="E12" s="11">
        <f>450.38+4+63</f>
        <v>517.38</v>
      </c>
      <c r="F12" s="11"/>
      <c r="G12" s="11"/>
      <c r="H12" s="11"/>
      <c r="I12" s="11"/>
      <c r="J12" s="11">
        <f t="shared" si="1"/>
        <v>175.42</v>
      </c>
      <c r="K12" s="11">
        <v>24.48</v>
      </c>
      <c r="L12" s="11">
        <v>4.8</v>
      </c>
      <c r="M12" s="11"/>
      <c r="N12" s="11">
        <v>146.14</v>
      </c>
      <c r="O12" s="11"/>
      <c r="P12" s="19">
        <f t="shared" si="2"/>
        <v>0</v>
      </c>
      <c r="Q12" s="21"/>
      <c r="R12" s="11"/>
      <c r="S12" s="11"/>
      <c r="T12" s="11">
        <f t="shared" si="3"/>
        <v>45.83</v>
      </c>
      <c r="U12" s="11">
        <v>45.83</v>
      </c>
      <c r="V12" s="11"/>
      <c r="W12" s="11"/>
      <c r="X12" s="22" t="s">
        <v>18</v>
      </c>
    </row>
    <row r="13" s="2" customFormat="1" ht="29" customHeight="1" spans="1:24">
      <c r="A13" s="9">
        <v>8</v>
      </c>
      <c r="B13" s="10" t="s">
        <v>24</v>
      </c>
      <c r="C13" s="11">
        <f t="shared" si="4"/>
        <v>216</v>
      </c>
      <c r="D13" s="11">
        <f t="shared" si="0"/>
        <v>70</v>
      </c>
      <c r="E13" s="11">
        <f>28+13</f>
        <v>41</v>
      </c>
      <c r="F13" s="11">
        <v>29</v>
      </c>
      <c r="G13" s="11"/>
      <c r="H13" s="11"/>
      <c r="I13" s="11"/>
      <c r="J13" s="11">
        <f t="shared" si="1"/>
        <v>136</v>
      </c>
      <c r="K13" s="11">
        <f>100</f>
        <v>100</v>
      </c>
      <c r="L13" s="11">
        <f>9+7</f>
        <v>16</v>
      </c>
      <c r="M13" s="11"/>
      <c r="N13" s="11">
        <v>9</v>
      </c>
      <c r="O13" s="11">
        <v>11</v>
      </c>
      <c r="P13" s="19">
        <f t="shared" si="2"/>
        <v>10</v>
      </c>
      <c r="Q13" s="11"/>
      <c r="R13" s="11">
        <v>10</v>
      </c>
      <c r="S13" s="11"/>
      <c r="T13" s="11">
        <f t="shared" si="3"/>
        <v>0</v>
      </c>
      <c r="U13" s="11"/>
      <c r="V13" s="11"/>
      <c r="W13" s="11"/>
      <c r="X13" s="22" t="s">
        <v>18</v>
      </c>
    </row>
    <row r="14" s="2" customFormat="1" ht="22" customHeight="1" spans="1:24">
      <c r="A14" s="9">
        <v>9</v>
      </c>
      <c r="B14" s="10" t="s">
        <v>25</v>
      </c>
      <c r="C14" s="11">
        <f t="shared" si="4"/>
        <v>314.02</v>
      </c>
      <c r="D14" s="11">
        <f t="shared" si="0"/>
        <v>56.72</v>
      </c>
      <c r="E14" s="11">
        <f>10.72+13</f>
        <v>23.72</v>
      </c>
      <c r="F14" s="11"/>
      <c r="G14" s="11">
        <v>33</v>
      </c>
      <c r="H14" s="11"/>
      <c r="I14" s="11"/>
      <c r="J14" s="11">
        <f t="shared" si="1"/>
        <v>239.3</v>
      </c>
      <c r="K14" s="11">
        <f>32+147.02</f>
        <v>179.02</v>
      </c>
      <c r="L14" s="11">
        <f>11.28+15+7</f>
        <v>33.28</v>
      </c>
      <c r="M14" s="11"/>
      <c r="N14" s="11"/>
      <c r="O14" s="11">
        <v>27</v>
      </c>
      <c r="P14" s="19">
        <f t="shared" si="2"/>
        <v>0</v>
      </c>
      <c r="Q14" s="11"/>
      <c r="R14" s="11"/>
      <c r="S14" s="11"/>
      <c r="T14" s="11">
        <f t="shared" si="3"/>
        <v>18</v>
      </c>
      <c r="U14" s="11">
        <v>18</v>
      </c>
      <c r="V14" s="11"/>
      <c r="W14" s="11"/>
      <c r="X14" s="22" t="s">
        <v>18</v>
      </c>
    </row>
    <row r="15" s="2" customFormat="1" ht="22" customHeight="1" spans="1:24">
      <c r="A15" s="9">
        <v>10</v>
      </c>
      <c r="B15" s="10" t="s">
        <v>26</v>
      </c>
      <c r="C15" s="11">
        <f t="shared" si="4"/>
        <v>264.875</v>
      </c>
      <c r="D15" s="11">
        <f t="shared" si="0"/>
        <v>0</v>
      </c>
      <c r="E15" s="11"/>
      <c r="F15" s="11"/>
      <c r="G15" s="11"/>
      <c r="H15" s="11"/>
      <c r="I15" s="11"/>
      <c r="J15" s="11">
        <f t="shared" si="1"/>
        <v>27.875</v>
      </c>
      <c r="K15" s="11">
        <v>27.075</v>
      </c>
      <c r="L15" s="11">
        <v>0.8</v>
      </c>
      <c r="M15" s="11"/>
      <c r="N15" s="11"/>
      <c r="O15" s="11"/>
      <c r="P15" s="19">
        <f t="shared" si="2"/>
        <v>0</v>
      </c>
      <c r="Q15" s="11"/>
      <c r="R15" s="11"/>
      <c r="S15" s="11"/>
      <c r="T15" s="11">
        <f t="shared" si="3"/>
        <v>237</v>
      </c>
      <c r="U15" s="11">
        <v>237</v>
      </c>
      <c r="V15" s="11"/>
      <c r="W15" s="11"/>
      <c r="X15" s="23" t="s">
        <v>27</v>
      </c>
    </row>
    <row r="16" s="2" customFormat="1" ht="22" customHeight="1" spans="1:24">
      <c r="A16" s="9">
        <v>11</v>
      </c>
      <c r="B16" s="10" t="s">
        <v>28</v>
      </c>
      <c r="C16" s="11">
        <f t="shared" si="4"/>
        <v>21.3</v>
      </c>
      <c r="D16" s="11">
        <f t="shared" si="0"/>
        <v>0</v>
      </c>
      <c r="E16" s="11"/>
      <c r="F16" s="11"/>
      <c r="G16" s="11"/>
      <c r="H16" s="11"/>
      <c r="I16" s="11"/>
      <c r="J16" s="11">
        <f t="shared" si="1"/>
        <v>1.3</v>
      </c>
      <c r="K16" s="11"/>
      <c r="L16" s="11">
        <v>1.3</v>
      </c>
      <c r="M16" s="11"/>
      <c r="N16" s="11"/>
      <c r="O16" s="11"/>
      <c r="P16" s="19">
        <f t="shared" si="2"/>
        <v>0</v>
      </c>
      <c r="Q16" s="11"/>
      <c r="R16" s="11"/>
      <c r="S16" s="11"/>
      <c r="T16" s="11">
        <f t="shared" si="3"/>
        <v>20</v>
      </c>
      <c r="U16" s="11">
        <v>20</v>
      </c>
      <c r="V16" s="11"/>
      <c r="W16" s="11"/>
      <c r="X16" s="23" t="s">
        <v>27</v>
      </c>
    </row>
    <row r="17" s="2" customFormat="1" ht="24" customHeight="1" spans="1:24">
      <c r="A17" s="9">
        <v>12</v>
      </c>
      <c r="B17" s="12" t="s">
        <v>14</v>
      </c>
      <c r="C17" s="11">
        <f t="shared" si="4"/>
        <v>506.5</v>
      </c>
      <c r="D17" s="11">
        <f t="shared" si="0"/>
        <v>215.23</v>
      </c>
      <c r="E17" s="11">
        <f>165-87.77</f>
        <v>77.23</v>
      </c>
      <c r="F17" s="11">
        <v>15</v>
      </c>
      <c r="G17" s="11"/>
      <c r="H17" s="11"/>
      <c r="I17" s="11">
        <v>123</v>
      </c>
      <c r="J17" s="11">
        <f t="shared" si="1"/>
        <v>277.1</v>
      </c>
      <c r="K17" s="11">
        <f>240-93.9</f>
        <v>146.1</v>
      </c>
      <c r="L17" s="11"/>
      <c r="M17" s="11">
        <v>73</v>
      </c>
      <c r="N17" s="11">
        <v>58</v>
      </c>
      <c r="O17" s="11"/>
      <c r="P17" s="19">
        <f t="shared" si="2"/>
        <v>0</v>
      </c>
      <c r="Q17" s="11"/>
      <c r="R17" s="11"/>
      <c r="S17" s="11"/>
      <c r="T17" s="11">
        <f t="shared" si="3"/>
        <v>14.17</v>
      </c>
      <c r="U17" s="11">
        <v>14.17</v>
      </c>
      <c r="V17" s="11"/>
      <c r="W17" s="11"/>
      <c r="X17" s="23" t="s">
        <v>29</v>
      </c>
    </row>
    <row r="18" s="2" customFormat="1" ht="26" customHeight="1" spans="1:24">
      <c r="A18" s="9">
        <v>13</v>
      </c>
      <c r="B18" s="12" t="s">
        <v>30</v>
      </c>
      <c r="C18" s="11">
        <f t="shared" si="4"/>
        <v>735</v>
      </c>
      <c r="D18" s="11">
        <f t="shared" si="0"/>
        <v>358.04</v>
      </c>
      <c r="E18" s="11">
        <f>205.8+152.24</f>
        <v>358.04</v>
      </c>
      <c r="F18" s="11"/>
      <c r="G18" s="11"/>
      <c r="H18" s="11"/>
      <c r="I18" s="11"/>
      <c r="J18" s="11">
        <f t="shared" si="1"/>
        <v>218.9</v>
      </c>
      <c r="K18" s="11">
        <v>181.24</v>
      </c>
      <c r="L18" s="11"/>
      <c r="M18" s="11"/>
      <c r="N18" s="11">
        <v>37.66</v>
      </c>
      <c r="O18" s="11"/>
      <c r="P18" s="19">
        <f t="shared" si="2"/>
        <v>0</v>
      </c>
      <c r="Q18" s="11"/>
      <c r="R18" s="11"/>
      <c r="S18" s="11"/>
      <c r="T18" s="11">
        <f t="shared" si="3"/>
        <v>158.06</v>
      </c>
      <c r="U18" s="11">
        <v>158.06</v>
      </c>
      <c r="V18" s="11"/>
      <c r="W18" s="11"/>
      <c r="X18" s="23" t="s">
        <v>31</v>
      </c>
    </row>
    <row r="19" s="2" customFormat="1" ht="45" customHeight="1" spans="1:24">
      <c r="A19" s="9">
        <v>14</v>
      </c>
      <c r="B19" s="12" t="s">
        <v>13</v>
      </c>
      <c r="C19" s="11">
        <f t="shared" si="4"/>
        <v>1252.01</v>
      </c>
      <c r="D19" s="11">
        <f t="shared" si="0"/>
        <v>829.38</v>
      </c>
      <c r="E19" s="11">
        <v>829.38</v>
      </c>
      <c r="F19" s="11"/>
      <c r="G19" s="11"/>
      <c r="H19" s="11"/>
      <c r="I19" s="11"/>
      <c r="J19" s="11">
        <f t="shared" si="1"/>
        <v>332.53</v>
      </c>
      <c r="K19" s="11"/>
      <c r="L19" s="11">
        <v>248.53</v>
      </c>
      <c r="M19" s="11"/>
      <c r="N19" s="11">
        <v>84</v>
      </c>
      <c r="O19" s="11"/>
      <c r="P19" s="19">
        <f t="shared" si="2"/>
        <v>44.1</v>
      </c>
      <c r="Q19" s="11">
        <v>44.1</v>
      </c>
      <c r="R19" s="11"/>
      <c r="S19" s="11"/>
      <c r="T19" s="11">
        <f t="shared" si="3"/>
        <v>46</v>
      </c>
      <c r="U19" s="11">
        <v>46</v>
      </c>
      <c r="V19" s="11"/>
      <c r="W19" s="11"/>
      <c r="X19" s="24" t="s">
        <v>32</v>
      </c>
    </row>
    <row r="20" s="2" customFormat="1" ht="69" customHeight="1" spans="1:24">
      <c r="A20" s="9">
        <v>15</v>
      </c>
      <c r="B20" s="12" t="s">
        <v>12</v>
      </c>
      <c r="C20" s="11">
        <f t="shared" si="4"/>
        <v>491.8</v>
      </c>
      <c r="D20" s="11">
        <f t="shared" si="0"/>
        <v>458.8</v>
      </c>
      <c r="E20" s="11">
        <f>205.94+252.86</f>
        <v>458.8</v>
      </c>
      <c r="F20" s="11"/>
      <c r="G20" s="11"/>
      <c r="H20" s="11"/>
      <c r="I20" s="11"/>
      <c r="J20" s="11">
        <f t="shared" si="1"/>
        <v>33</v>
      </c>
      <c r="K20" s="11">
        <v>33</v>
      </c>
      <c r="L20" s="11"/>
      <c r="M20" s="11"/>
      <c r="N20" s="11"/>
      <c r="O20" s="11"/>
      <c r="P20" s="19">
        <f t="shared" si="2"/>
        <v>0</v>
      </c>
      <c r="Q20" s="11"/>
      <c r="R20" s="11"/>
      <c r="S20" s="11"/>
      <c r="T20" s="11">
        <f t="shared" si="3"/>
        <v>0</v>
      </c>
      <c r="U20" s="11"/>
      <c r="V20" s="11"/>
      <c r="W20" s="11"/>
      <c r="X20" s="22" t="s">
        <v>33</v>
      </c>
    </row>
    <row r="21" s="2" customFormat="1" ht="51" customHeight="1" spans="1:24">
      <c r="A21" s="9">
        <v>16</v>
      </c>
      <c r="B21" s="12" t="s">
        <v>34</v>
      </c>
      <c r="C21" s="11">
        <f t="shared" si="4"/>
        <v>250</v>
      </c>
      <c r="D21" s="11">
        <f t="shared" si="0"/>
        <v>0</v>
      </c>
      <c r="E21" s="11"/>
      <c r="F21" s="11"/>
      <c r="G21" s="11"/>
      <c r="H21" s="11"/>
      <c r="I21" s="11"/>
      <c r="J21" s="11">
        <f t="shared" si="1"/>
        <v>250</v>
      </c>
      <c r="K21" s="11">
        <v>250</v>
      </c>
      <c r="L21" s="11"/>
      <c r="M21" s="11"/>
      <c r="N21" s="11"/>
      <c r="O21" s="11"/>
      <c r="P21" s="19">
        <f t="shared" si="2"/>
        <v>0</v>
      </c>
      <c r="Q21" s="11"/>
      <c r="R21" s="11"/>
      <c r="S21" s="11"/>
      <c r="T21" s="11">
        <f t="shared" si="3"/>
        <v>0</v>
      </c>
      <c r="U21" s="11"/>
      <c r="V21" s="11"/>
      <c r="W21" s="11"/>
      <c r="X21" s="22" t="s">
        <v>35</v>
      </c>
    </row>
    <row r="22" s="2" customFormat="1" ht="29" customHeight="1" spans="1:24">
      <c r="A22" s="13" t="s">
        <v>4</v>
      </c>
      <c r="B22" s="14"/>
      <c r="C22" s="11">
        <f>SUM(C6:C21)</f>
        <v>9409.84</v>
      </c>
      <c r="D22" s="11">
        <f>SUM(D6:D21)</f>
        <v>4030.11</v>
      </c>
      <c r="E22" s="11">
        <f>SUM(E6:E21)</f>
        <v>3770.11</v>
      </c>
      <c r="F22" s="11"/>
      <c r="G22" s="11">
        <f>SUM(G6:G21)</f>
        <v>33</v>
      </c>
      <c r="H22" s="11">
        <f>SUM(H6:H21)</f>
        <v>60</v>
      </c>
      <c r="I22" s="11"/>
      <c r="J22" s="11">
        <f t="shared" si="1"/>
        <v>4045.63</v>
      </c>
      <c r="K22" s="11">
        <f t="shared" ref="K22:S22" si="5">SUM(K6:K21)</f>
        <v>2370.63</v>
      </c>
      <c r="L22" s="11">
        <f t="shared" si="5"/>
        <v>743</v>
      </c>
      <c r="M22" s="11">
        <f t="shared" si="5"/>
        <v>73</v>
      </c>
      <c r="N22" s="11">
        <f t="shared" si="5"/>
        <v>821</v>
      </c>
      <c r="O22" s="11">
        <f t="shared" si="5"/>
        <v>38</v>
      </c>
      <c r="P22" s="19">
        <f t="shared" si="5"/>
        <v>384.1</v>
      </c>
      <c r="Q22" s="11">
        <f t="shared" si="5"/>
        <v>374.1</v>
      </c>
      <c r="R22" s="11">
        <f t="shared" si="5"/>
        <v>10</v>
      </c>
      <c r="S22" s="11">
        <f t="shared" si="5"/>
        <v>0</v>
      </c>
      <c r="T22" s="11">
        <f t="shared" si="3"/>
        <v>950</v>
      </c>
      <c r="U22" s="11">
        <f>SUM(U6:U21)</f>
        <v>950</v>
      </c>
      <c r="V22" s="11"/>
      <c r="W22" s="11"/>
      <c r="X22" s="11"/>
    </row>
    <row r="24" s="1" customFormat="1" ht="28" customHeight="1" spans="1:13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</row>
    <row r="25" s="1" customFormat="1" spans="1:13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</row>
    <row r="26" s="1" customFormat="1" spans="1:13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</row>
    <row r="27" s="1" customFormat="1" spans="1:1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</row>
    <row r="28" s="1" customFormat="1" spans="1:13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</row>
    <row r="29" s="1" customFormat="1" spans="1:13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</row>
    <row r="30" s="1" customFormat="1" spans="1:13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</row>
  </sheetData>
  <mergeCells count="10">
    <mergeCell ref="D4:I4"/>
    <mergeCell ref="J4:O4"/>
    <mergeCell ref="P4:S4"/>
    <mergeCell ref="T4:W4"/>
    <mergeCell ref="A22:B22"/>
    <mergeCell ref="A4:A5"/>
    <mergeCell ref="B4:B5"/>
    <mergeCell ref="C4:C5"/>
    <mergeCell ref="X4:X5"/>
    <mergeCell ref="A1:X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饶财农指（2021）74号第一批中央和省级资金</vt:lpstr>
      <vt:lpstr>饶财农指（2021）91号市级资金</vt:lpstr>
      <vt:lpstr>县本级预算安排</vt:lpstr>
      <vt:lpstr>赣财乡振指（202）1号中央资金</vt:lpstr>
      <vt:lpstr>赣财乡振指（202）2号省级资金</vt:lpstr>
      <vt:lpstr>饶财农指（2022）23号市级资金</vt:lpstr>
      <vt:lpstr>饶财农指（2022）36号市级资金少数民族发展</vt:lpstr>
      <vt:lpstr>饶财农指（2022）39号市级资金重点帮扶村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h'f'b'd</dc:creator>
  <cp:lastModifiedBy>你隔岸观火＾不救我</cp:lastModifiedBy>
  <dcterms:created xsi:type="dcterms:W3CDTF">2022-04-03T03:02:00Z</dcterms:created>
  <dcterms:modified xsi:type="dcterms:W3CDTF">2022-11-26T08:58:39Z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C45DF17E011A4D01B0468FD90CC5EB8B</vt:lpwstr>
  </property>
  <property fmtid="{D5CDD505-2E9C-101B-9397-08002B2CF9AE}" pid="3" name="KSOProductBuildVer">
    <vt:lpwstr>2052-11.1.0.12763</vt:lpwstr>
  </property>
  <property fmtid="{D5CDD505-2E9C-101B-9397-08002B2CF9AE}" pid="4" name="commondata">
    <vt:lpwstr>eyJoZGlkIjoiYjhhYTUyOTZlZjg2MzQ5NDRmMTM2ZWQ1ODcwYjE5OTMifQ==</vt:lpwstr>
  </property>
</Properties>
</file>